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60" windowWidth="23715" windowHeight="9135"/>
  </bookViews>
  <sheets>
    <sheet name="以此为准" sheetId="4" r:id="rId1"/>
    <sheet name="Sheet1" sheetId="5" r:id="rId2"/>
  </sheets>
  <calcPr calcId="145621"/>
</workbook>
</file>

<file path=xl/calcChain.xml><?xml version="1.0" encoding="utf-8"?>
<calcChain xmlns="http://schemas.openxmlformats.org/spreadsheetml/2006/main">
  <c r="L16" i="4" l="1"/>
  <c r="L32" i="4" l="1"/>
  <c r="L8" i="4"/>
  <c r="M18" i="4" l="1"/>
  <c r="W32" i="4"/>
  <c r="U32" i="4"/>
  <c r="V32" i="4"/>
  <c r="L13" i="4"/>
  <c r="Q11" i="4" l="1"/>
  <c r="G32" i="4" l="1"/>
  <c r="E32" i="4"/>
  <c r="D32" i="4"/>
  <c r="C32" i="4"/>
  <c r="F32" i="4"/>
  <c r="S11" i="4"/>
  <c r="R11" i="4"/>
  <c r="P11" i="4"/>
  <c r="O11" i="4"/>
  <c r="N11" i="4"/>
  <c r="L11" i="4"/>
  <c r="N7" i="4"/>
  <c r="L7" i="4"/>
  <c r="M31" i="4" l="1"/>
  <c r="M30" i="4"/>
  <c r="M29" i="4"/>
  <c r="M28" i="4"/>
  <c r="M26" i="4"/>
  <c r="M20" i="4"/>
  <c r="M19" i="4"/>
  <c r="M27" i="4"/>
  <c r="M22" i="4" l="1"/>
  <c r="L22" i="4" s="1"/>
  <c r="R32" i="4"/>
  <c r="M24" i="4"/>
  <c r="L24" i="4" s="1"/>
  <c r="L31" i="4"/>
  <c r="X32" i="4"/>
  <c r="L15" i="4"/>
  <c r="L29" i="4"/>
  <c r="M23" i="4"/>
  <c r="L23" i="4" s="1"/>
  <c r="L19" i="4"/>
  <c r="L27" i="4"/>
  <c r="M21" i="4"/>
  <c r="L20" i="4"/>
  <c r="L26" i="4"/>
  <c r="S32" i="4"/>
  <c r="M25" i="4"/>
  <c r="L25" i="4" s="1"/>
  <c r="L28" i="4"/>
  <c r="L30" i="4"/>
  <c r="L21" i="4" l="1"/>
  <c r="M32" i="4"/>
  <c r="L18" i="4"/>
</calcChain>
</file>

<file path=xl/sharedStrings.xml><?xml version="1.0" encoding="utf-8"?>
<sst xmlns="http://schemas.openxmlformats.org/spreadsheetml/2006/main" count="128" uniqueCount="61">
  <si>
    <t>1=2+3+4+5</t>
    <phoneticPr fontId="4" type="noConversion"/>
  </si>
  <si>
    <t>单位</t>
  </si>
  <si>
    <t>总面积
（亩）</t>
    <phoneticPr fontId="3" type="noConversion"/>
  </si>
  <si>
    <t>特殊区域激励性补偿面积
（亩）</t>
    <phoneticPr fontId="3" type="noConversion"/>
  </si>
  <si>
    <t>特殊区域基础性补偿面积
（亩）</t>
    <phoneticPr fontId="3" type="noConversion"/>
  </si>
  <si>
    <t>一般区域激励性补偿面积
（亩）</t>
    <phoneticPr fontId="3" type="noConversion"/>
  </si>
  <si>
    <t>一般区域基础性补偿面积
（亩）</t>
    <phoneticPr fontId="3" type="noConversion"/>
  </si>
  <si>
    <t>补偿标准（元）</t>
    <phoneticPr fontId="3" type="noConversion"/>
  </si>
  <si>
    <t>补偿标准</t>
  </si>
  <si>
    <t>特殊区域激励性补偿（元）</t>
    <phoneticPr fontId="3" type="noConversion"/>
  </si>
  <si>
    <t>特殊区域基础性补偿（元）</t>
    <phoneticPr fontId="3" type="noConversion"/>
  </si>
  <si>
    <t>特殊区域基础性补偿</t>
  </si>
  <si>
    <t>一般区域激励性补偿（元）</t>
    <phoneticPr fontId="3" type="noConversion"/>
  </si>
  <si>
    <t>一般区域激励性补偿</t>
  </si>
  <si>
    <t>一般区域基础性补偿（元）</t>
    <phoneticPr fontId="3" type="noConversion"/>
  </si>
  <si>
    <t>一般区域基础性补偿</t>
  </si>
  <si>
    <t>备注</t>
  </si>
  <si>
    <t>特殊区域激励性补偿</t>
    <phoneticPr fontId="3" type="noConversion"/>
  </si>
  <si>
    <t>损失性补偿</t>
  </si>
  <si>
    <t>江海区(上级安排)</t>
  </si>
  <si>
    <t/>
  </si>
  <si>
    <t>江海区自然资源局</t>
    <phoneticPr fontId="3" type="noConversion"/>
  </si>
  <si>
    <t>江南街道</t>
    <phoneticPr fontId="3" type="noConversion"/>
  </si>
  <si>
    <t>外海街道</t>
    <phoneticPr fontId="3" type="noConversion"/>
  </si>
  <si>
    <t>滘北经联</t>
    <phoneticPr fontId="3" type="noConversion"/>
  </si>
  <si>
    <t>滘头经联</t>
    <phoneticPr fontId="3" type="noConversion"/>
  </si>
  <si>
    <t>滘头永星</t>
    <phoneticPr fontId="3" type="noConversion"/>
  </si>
  <si>
    <t>金溪</t>
  </si>
  <si>
    <t>麻三</t>
  </si>
  <si>
    <t>麻二</t>
  </si>
  <si>
    <t>麻一</t>
  </si>
  <si>
    <t>南山</t>
  </si>
  <si>
    <t>东南</t>
  </si>
  <si>
    <t>外海农服</t>
  </si>
  <si>
    <t>东宁</t>
  </si>
  <si>
    <t>七西</t>
  </si>
  <si>
    <t>前进</t>
  </si>
  <si>
    <t>清兰</t>
  </si>
  <si>
    <t>合计</t>
    <phoneticPr fontId="3" type="noConversion"/>
  </si>
  <si>
    <t>资金来源：江门市财政局关于提前下达2025年省级以上公益林效益补偿资金的通知（江财农〔2024〕142号）</t>
    <phoneticPr fontId="3" type="noConversion"/>
  </si>
  <si>
    <t>2025年省级以上生态公益林效益补偿资金分配明细表</t>
    <phoneticPr fontId="3" type="noConversion"/>
  </si>
  <si>
    <t>管护人员经费</t>
    <phoneticPr fontId="3" type="noConversion"/>
  </si>
  <si>
    <t>县、乡镇、村管理经费</t>
    <phoneticPr fontId="3" type="noConversion"/>
  </si>
  <si>
    <t>7=8+9+10+11</t>
    <phoneticPr fontId="4" type="noConversion"/>
  </si>
  <si>
    <t>8=（2*56+3*52+4*43+5*39）*0.8</t>
    <phoneticPr fontId="3" type="noConversion"/>
  </si>
  <si>
    <t>9=（2*56+3*52+4*43+5*39）*0.12</t>
    <phoneticPr fontId="3" type="noConversion"/>
  </si>
  <si>
    <t>10=（2*56+3*52+4*43+5*39）*0.04</t>
    <phoneticPr fontId="3" type="noConversion"/>
  </si>
  <si>
    <t>管护人员报酬</t>
    <phoneticPr fontId="3" type="noConversion"/>
  </si>
  <si>
    <t>森防支出</t>
    <phoneticPr fontId="3" type="noConversion"/>
  </si>
  <si>
    <t>管护工具购置</t>
    <phoneticPr fontId="3" type="noConversion"/>
  </si>
  <si>
    <t>县</t>
    <phoneticPr fontId="3" type="noConversion"/>
  </si>
  <si>
    <t>街道</t>
    <phoneticPr fontId="3" type="noConversion"/>
  </si>
  <si>
    <t>村</t>
    <phoneticPr fontId="3" type="noConversion"/>
  </si>
  <si>
    <t>包括但不限于奖励公益林管护工作突出的乡镇、激励护林员等</t>
    <phoneticPr fontId="3" type="noConversion"/>
  </si>
  <si>
    <t>制表日期：2025/2/5</t>
    <phoneticPr fontId="3" type="noConversion"/>
  </si>
  <si>
    <t>江海区</t>
    <phoneticPr fontId="3" type="noConversion"/>
  </si>
  <si>
    <t>管护经费（元）</t>
    <phoneticPr fontId="3" type="noConversion"/>
  </si>
  <si>
    <t>损失性补偿（元）</t>
    <phoneticPr fontId="3" type="noConversion"/>
  </si>
  <si>
    <t>应下达资金（元）</t>
    <phoneticPr fontId="3" type="noConversion"/>
  </si>
  <si>
    <t>管护奖励经费</t>
    <phoneticPr fontId="3" type="noConversion"/>
  </si>
  <si>
    <t>说明：
1.特殊区域指白水带市级森林公园。一般区域为除特殊区域外的国家级、省级生态公益林。
2.根据《广东省省级以上公益林结合森林质量分类差异化补偿方案》，激励性补偿区域为林相好、森林质量高的区域，基础性补偿区域为林相及森林质量一般的区域，各林权单位发放面积为省下发的2025年江海区生态公益林补偿面积（江海区2025年生态公益林补偿数据）。
3.根据《广东省省级生态公益林效益补偿资金管理办法》， 区域补偿资金管护经费是按2.5%省统筹，0.5%市统筹，1%管护奖励经费，16%区分配，实际下达资金为区分配的16%。管护经费各分项资金计算公式：管护经费总数*占比/16，占比按省管理办法规定，分别为10%工资、1%防火，1%工具、1%区管理、1.5%街道管理、1.5%村管理。
4.因省市的森林面积最小统计单位为万亩，四舍五入导致下达资金面积与实际面积不符。经与市自然资源局沟通，以实际下达资金总额为基数乘以各权属单位生态公益林面积占比进行相应的资金发放工作。
5.“特殊区域激励性补偿金额”=各单位实际亩数/特殊区域激励性实际面积（1077.94）*激励性损失补偿金额（28200）；“特殊区域基础性补偿金额”=各单位实际亩数/特殊区域基层性实际面积（291.75）*基础性损失补偿金额（7200）；“一般区域激励性补偿金额”=各单位实际亩数/一般区域激励性实际面积（4661.63）*激励性损失补偿金额（92400）；“一般区域基础性补偿金额”=各单位实际亩数/一般区域基层性实际面积（1127.38）*基础性损失补偿金额（19600）。
6.按照“先造林后补助”的工作原则，管护奖励经费16700元计划发放至外海街道用于补助2025年新造生物防火林带的管护抚育工作，请外海街道做好奖励资金的计划制定、合同签订、抚育验收等工作。</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</si>
</sst>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Red]\(0.00\)"/>
    <numFmt numFmtId="177" formatCode="0.00_ "/>
  </numFmts>
  <fonts count="12">
    <font>
      <sz val="11"/>
      <color theme="1"/>
      <name val="宋体"/>
      <family val="2"/>
      <charset val="134"/>
      <scheme val="minor"/>
    </font>
    <font>
      <sz val="11"/>
      <color indexed="8"/>
      <name val="宋体"/>
      <family val="2"/>
      <scheme val="minor"/>
    </font>
    <font>
      <b/>
      <sz val="16"/>
      <name val="宋体"/>
      <family val="3"/>
      <charset val="134"/>
    </font>
    <font>
      <sz val="9"/>
      <name val="宋体"/>
      <family val="2"/>
      <charset val="134"/>
      <scheme val="minor"/>
    </font>
    <font>
      <sz val="9"/>
      <name val="宋体"/>
      <family val="3"/>
      <charset val="134"/>
      <scheme val="minor"/>
    </font>
    <font>
      <sz val="10"/>
      <name val="宋体"/>
      <family val="3"/>
      <charset val="134"/>
    </font>
    <font>
      <b/>
      <sz val="10"/>
      <name val="宋体"/>
      <family val="3"/>
      <charset val="134"/>
    </font>
    <font>
      <sz val="11"/>
      <name val="宋体"/>
      <family val="3"/>
      <charset val="134"/>
      <scheme val="minor"/>
    </font>
    <font>
      <b/>
      <sz val="11"/>
      <name val="宋体"/>
      <family val="3"/>
      <charset val="134"/>
    </font>
    <font>
      <sz val="11"/>
      <name val="宋体"/>
      <family val="3"/>
      <charset val="134"/>
    </font>
    <font>
      <sz val="10"/>
      <name val="宋体"/>
      <family val="3"/>
      <charset val="134"/>
      <scheme val="minor"/>
    </font>
    <font>
      <b/>
      <sz val="10"/>
      <name val="宋体"/>
      <family val="3"/>
      <charset val="134"/>
      <scheme val="minor"/>
    </font>
  </fonts>
  <fills count="5">
    <fill>
      <patternFill patternType="none"/>
    </fill>
    <fill>
      <patternFill patternType="gray125"/>
    </fill>
    <fill>
      <patternFill patternType="solid">
        <fgColor indexed="9"/>
      </patternFill>
    </fill>
    <fill>
      <patternFill patternType="solid">
        <fgColor rgb="FF92D050"/>
        <bgColor indexed="64"/>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s>
  <cellStyleXfs count="2">
    <xf numFmtId="0" fontId="0" fillId="0" borderId="0">
      <alignment vertical="center"/>
    </xf>
    <xf numFmtId="0" fontId="1" fillId="0" borderId="0">
      <alignment vertical="center"/>
    </xf>
  </cellStyleXfs>
  <cellXfs count="97">
    <xf numFmtId="0" fontId="0" fillId="0" borderId="0" xfId="0">
      <alignment vertical="center"/>
    </xf>
    <xf numFmtId="0" fontId="7" fillId="0" borderId="0" xfId="0" applyFont="1" applyAlignment="1">
      <alignment horizontal="center" vertical="center"/>
    </xf>
    <xf numFmtId="0" fontId="5" fillId="0" borderId="1" xfId="1" applyNumberFormat="1" applyFont="1" applyFill="1" applyBorder="1" applyAlignment="1">
      <alignment horizontal="center" vertical="center"/>
    </xf>
    <xf numFmtId="0" fontId="8" fillId="0" borderId="0" xfId="1" applyFont="1" applyFill="1" applyAlignment="1">
      <alignment vertical="center" wrapText="1"/>
    </xf>
    <xf numFmtId="176" fontId="5" fillId="3" borderId="2" xfId="1" applyNumberFormat="1" applyFont="1" applyFill="1" applyBorder="1" applyAlignment="1">
      <alignment horizontal="center" vertical="center"/>
    </xf>
    <xf numFmtId="176" fontId="5" fillId="3" borderId="1" xfId="1" applyNumberFormat="1" applyFont="1" applyFill="1" applyBorder="1" applyAlignment="1">
      <alignment horizontal="center" vertical="center"/>
    </xf>
    <xf numFmtId="176" fontId="5" fillId="0" borderId="1" xfId="1" applyNumberFormat="1" applyFont="1" applyBorder="1" applyAlignment="1">
      <alignment horizontal="center" vertical="center"/>
    </xf>
    <xf numFmtId="176" fontId="5" fillId="0" borderId="2" xfId="1" applyNumberFormat="1" applyFont="1" applyBorder="1" applyAlignment="1">
      <alignment horizontal="center" vertical="center"/>
    </xf>
    <xf numFmtId="176" fontId="5" fillId="0" borderId="0" xfId="1" applyNumberFormat="1" applyFont="1" applyFill="1" applyBorder="1" applyAlignment="1">
      <alignment horizontal="center" vertical="center"/>
    </xf>
    <xf numFmtId="0" fontId="7" fillId="0" borderId="0" xfId="0" applyFont="1" applyAlignment="1">
      <alignment vertical="center"/>
    </xf>
    <xf numFmtId="0" fontId="5" fillId="0" borderId="1" xfId="1" applyFont="1" applyBorder="1" applyAlignment="1">
      <alignment horizontal="center" vertical="center"/>
    </xf>
    <xf numFmtId="0" fontId="7" fillId="0" borderId="1" xfId="0" applyFont="1" applyBorder="1" applyAlignment="1">
      <alignment vertical="center"/>
    </xf>
    <xf numFmtId="177" fontId="5" fillId="3" borderId="1" xfId="1" applyNumberFormat="1" applyFont="1" applyFill="1" applyBorder="1" applyAlignment="1">
      <alignment horizontal="center" vertical="center"/>
    </xf>
    <xf numFmtId="177" fontId="5" fillId="0" borderId="1" xfId="1" applyNumberFormat="1" applyFont="1" applyBorder="1" applyAlignment="1">
      <alignment horizontal="center" vertical="center"/>
    </xf>
    <xf numFmtId="0" fontId="7" fillId="0" borderId="0" xfId="0" applyFont="1" applyFill="1" applyBorder="1" applyAlignment="1">
      <alignment vertical="center"/>
    </xf>
    <xf numFmtId="0" fontId="5" fillId="0" borderId="2" xfId="1" applyFont="1" applyBorder="1" applyAlignment="1">
      <alignment horizontal="center" vertical="center"/>
    </xf>
    <xf numFmtId="0" fontId="5" fillId="0" borderId="3" xfId="1" applyNumberFormat="1" applyFont="1" applyFill="1" applyBorder="1" applyAlignment="1">
      <alignment horizontal="center" vertical="center"/>
    </xf>
    <xf numFmtId="176" fontId="5" fillId="3" borderId="3" xfId="1" applyNumberFormat="1" applyFont="1" applyFill="1" applyBorder="1" applyAlignment="1">
      <alignment horizontal="center" vertical="center"/>
    </xf>
    <xf numFmtId="176" fontId="5" fillId="0" borderId="3" xfId="1" applyNumberFormat="1" applyFont="1" applyFill="1" applyBorder="1" applyAlignment="1">
      <alignment horizontal="center" vertical="center"/>
    </xf>
    <xf numFmtId="176" fontId="5" fillId="0" borderId="1" xfId="1" applyNumberFormat="1" applyFont="1" applyFill="1" applyBorder="1" applyAlignment="1">
      <alignment horizontal="center" vertical="center"/>
    </xf>
    <xf numFmtId="177" fontId="5" fillId="0" borderId="1" xfId="1" applyNumberFormat="1" applyFont="1" applyFill="1" applyBorder="1" applyAlignment="1">
      <alignment horizontal="center" vertical="center"/>
    </xf>
    <xf numFmtId="177" fontId="7" fillId="0" borderId="0" xfId="0" applyNumberFormat="1" applyFont="1" applyAlignment="1">
      <alignment vertical="center"/>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5" fillId="0" borderId="11" xfId="1" applyFont="1" applyBorder="1" applyAlignment="1">
      <alignment horizontal="center" vertical="center"/>
    </xf>
    <xf numFmtId="0" fontId="7" fillId="0" borderId="1" xfId="0" applyFont="1" applyBorder="1" applyAlignment="1">
      <alignment horizontal="center" vertical="center"/>
    </xf>
    <xf numFmtId="0" fontId="6" fillId="2" borderId="1" xfId="1" applyFont="1" applyFill="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horizontal="center" vertical="center"/>
    </xf>
    <xf numFmtId="0" fontId="11" fillId="0" borderId="0" xfId="0" applyFont="1" applyAlignment="1">
      <alignment horizontal="center" vertical="center" wrapText="1"/>
    </xf>
    <xf numFmtId="0" fontId="10" fillId="0" borderId="0" xfId="0" applyFont="1" applyAlignment="1">
      <alignment vertical="center"/>
    </xf>
    <xf numFmtId="0" fontId="10" fillId="0" borderId="0" xfId="1" applyFont="1" applyAlignment="1">
      <alignment vertical="center"/>
    </xf>
    <xf numFmtId="9" fontId="5"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10" fontId="5" fillId="0" borderId="1" xfId="1" applyNumberFormat="1" applyFont="1" applyBorder="1" applyAlignment="1">
      <alignment horizontal="center" vertical="center"/>
    </xf>
    <xf numFmtId="176" fontId="5" fillId="0" borderId="4" xfId="1" applyNumberFormat="1" applyFont="1" applyBorder="1" applyAlignment="1">
      <alignment horizontal="center" vertical="center"/>
    </xf>
    <xf numFmtId="176" fontId="5" fillId="0" borderId="6" xfId="1" applyNumberFormat="1" applyFont="1" applyBorder="1" applyAlignment="1">
      <alignment horizontal="center" vertical="center"/>
    </xf>
    <xf numFmtId="176" fontId="5" fillId="0" borderId="1" xfId="1" applyNumberFormat="1" applyFont="1" applyBorder="1" applyAlignment="1">
      <alignment horizontal="center" vertical="center" wrapText="1"/>
    </xf>
    <xf numFmtId="176" fontId="7" fillId="0" borderId="0" xfId="0" applyNumberFormat="1" applyFont="1" applyAlignment="1">
      <alignment vertical="center"/>
    </xf>
    <xf numFmtId="0" fontId="5" fillId="4" borderId="5" xfId="1" applyFont="1" applyFill="1" applyBorder="1" applyAlignment="1">
      <alignment vertical="center"/>
    </xf>
    <xf numFmtId="0" fontId="5" fillId="4" borderId="6" xfId="1" applyFont="1" applyFill="1" applyBorder="1" applyAlignment="1">
      <alignment vertical="center"/>
    </xf>
    <xf numFmtId="0" fontId="9" fillId="4" borderId="4" xfId="1" applyFont="1" applyFill="1" applyBorder="1" applyAlignment="1">
      <alignment vertical="center"/>
    </xf>
    <xf numFmtId="0" fontId="9" fillId="4" borderId="5" xfId="1" applyFont="1" applyFill="1" applyBorder="1" applyAlignment="1">
      <alignment vertical="center"/>
    </xf>
    <xf numFmtId="0" fontId="9" fillId="4" borderId="4" xfId="1" applyFont="1" applyFill="1" applyBorder="1" applyAlignment="1">
      <alignment horizontal="center" vertical="center"/>
    </xf>
    <xf numFmtId="0" fontId="9" fillId="4" borderId="5"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1" xfId="1" applyFont="1" applyFill="1" applyBorder="1" applyAlignment="1">
      <alignment horizontal="center" vertical="center"/>
    </xf>
    <xf numFmtId="0" fontId="9" fillId="0" borderId="1" xfId="1" applyNumberFormat="1" applyFont="1" applyFill="1" applyBorder="1" applyAlignment="1">
      <alignment horizontal="center" vertical="center"/>
    </xf>
    <xf numFmtId="177" fontId="5" fillId="0" borderId="6" xfId="1"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NumberFormat="1" applyFont="1" applyFill="1" applyBorder="1" applyAlignment="1">
      <alignment horizontal="center" vertical="center"/>
    </xf>
    <xf numFmtId="0" fontId="5" fillId="0" borderId="7" xfId="1" applyFont="1" applyBorder="1" applyAlignment="1">
      <alignment horizontal="center" vertical="center"/>
    </xf>
    <xf numFmtId="176" fontId="5" fillId="0" borderId="9" xfId="1" applyNumberFormat="1" applyFont="1" applyFill="1" applyBorder="1" applyAlignment="1">
      <alignment horizontal="center" vertical="center"/>
    </xf>
    <xf numFmtId="176" fontId="5" fillId="0" borderId="4" xfId="1" applyNumberFormat="1" applyFont="1" applyFill="1" applyBorder="1" applyAlignment="1">
      <alignment horizontal="center" vertical="center"/>
    </xf>
    <xf numFmtId="177" fontId="5" fillId="0" borderId="4" xfId="1" applyNumberFormat="1" applyFont="1" applyFill="1" applyBorder="1" applyAlignment="1">
      <alignment horizontal="center" vertical="center"/>
    </xf>
    <xf numFmtId="176" fontId="5" fillId="0" borderId="8" xfId="1" applyNumberFormat="1" applyFont="1" applyBorder="1" applyAlignment="1">
      <alignment horizontal="center" vertical="center"/>
    </xf>
    <xf numFmtId="176" fontId="5" fillId="0" borderId="10" xfId="1" applyNumberFormat="1" applyFont="1" applyFill="1" applyBorder="1" applyAlignment="1">
      <alignment horizontal="center" vertical="center"/>
    </xf>
    <xf numFmtId="176" fontId="5" fillId="0" borderId="6" xfId="1" applyNumberFormat="1" applyFont="1" applyFill="1" applyBorder="1" applyAlignment="1">
      <alignment horizontal="center" vertical="center"/>
    </xf>
    <xf numFmtId="177" fontId="5" fillId="0" borderId="6" xfId="1" applyNumberFormat="1" applyFont="1" applyFill="1" applyBorder="1" applyAlignment="1">
      <alignment horizontal="center" vertical="center"/>
    </xf>
    <xf numFmtId="0" fontId="7" fillId="0" borderId="1" xfId="0" applyFont="1" applyFill="1" applyBorder="1" applyAlignment="1">
      <alignment vertical="center"/>
    </xf>
    <xf numFmtId="0" fontId="5" fillId="4" borderId="0" xfId="1" applyFont="1" applyFill="1" applyBorder="1" applyAlignment="1">
      <alignment vertical="center"/>
    </xf>
    <xf numFmtId="0" fontId="5" fillId="4" borderId="5" xfId="1" applyFont="1" applyFill="1" applyBorder="1" applyAlignment="1">
      <alignment horizontal="center" vertical="center"/>
    </xf>
    <xf numFmtId="0" fontId="5" fillId="4" borderId="5" xfId="1" applyFont="1" applyFill="1" applyBorder="1" applyAlignment="1">
      <alignment horizontal="center" vertical="center" wrapText="1"/>
    </xf>
    <xf numFmtId="0" fontId="7" fillId="4" borderId="5" xfId="0" applyFont="1" applyFill="1" applyBorder="1" applyAlignment="1">
      <alignment vertical="center"/>
    </xf>
    <xf numFmtId="0" fontId="5" fillId="0" borderId="1" xfId="1" applyFont="1" applyFill="1" applyBorder="1" applyAlignment="1">
      <alignment horizontal="center" vertical="center"/>
    </xf>
    <xf numFmtId="176" fontId="5" fillId="0" borderId="2" xfId="1" applyNumberFormat="1" applyFont="1" applyFill="1" applyBorder="1" applyAlignment="1">
      <alignment horizontal="center" vertical="center"/>
    </xf>
    <xf numFmtId="0" fontId="5" fillId="0" borderId="2" xfId="1" applyFont="1" applyFill="1" applyBorder="1" applyAlignment="1">
      <alignment horizontal="center" vertical="center"/>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2" fillId="0" borderId="0" xfId="1" applyFont="1" applyAlignment="1">
      <alignment horizontal="center" vertical="center"/>
    </xf>
    <xf numFmtId="0" fontId="7" fillId="0" borderId="0" xfId="1" applyFont="1" applyAlignment="1">
      <alignment vertical="center"/>
    </xf>
    <xf numFmtId="0" fontId="8" fillId="0" borderId="0" xfId="1" applyFont="1" applyFill="1" applyAlignment="1">
      <alignment horizontal="left" vertical="center" wrapText="1"/>
    </xf>
    <xf numFmtId="0" fontId="10" fillId="0" borderId="11" xfId="1" applyFont="1" applyBorder="1" applyAlignment="1">
      <alignment horizontal="left" vertical="center"/>
    </xf>
    <xf numFmtId="0" fontId="11" fillId="0" borderId="11" xfId="0" applyFont="1" applyBorder="1" applyAlignment="1">
      <alignment horizontal="center" vertical="center"/>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9" fillId="0" borderId="4" xfId="1" applyFont="1" applyBorder="1" applyAlignment="1">
      <alignment horizontal="center" vertical="center"/>
    </xf>
    <xf numFmtId="0" fontId="9" fillId="0" borderId="6" xfId="1" applyFont="1" applyBorder="1" applyAlignment="1">
      <alignment horizontal="center" vertical="center"/>
    </xf>
    <xf numFmtId="0" fontId="5" fillId="0" borderId="5" xfId="1" applyFont="1" applyBorder="1" applyAlignment="1">
      <alignment horizontal="center" vertical="center"/>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177" fontId="5" fillId="0" borderId="1" xfId="1" applyNumberFormat="1"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4"/>
  <sheetViews>
    <sheetView tabSelected="1" zoomScaleNormal="100" workbookViewId="0">
      <selection activeCell="A34" sqref="A34:Y34"/>
    </sheetView>
  </sheetViews>
  <sheetFormatPr defaultRowHeight="13.5"/>
  <cols>
    <col min="1" max="1" width="9" style="1"/>
    <col min="2" max="2" width="15.125" style="1" bestFit="1" customWidth="1"/>
    <col min="3" max="3" width="9" style="9"/>
    <col min="4" max="4" width="12.625" style="9" customWidth="1"/>
    <col min="5" max="5" width="11.5" style="9" customWidth="1"/>
    <col min="6" max="6" width="12.125" style="9" customWidth="1"/>
    <col min="7" max="7" width="11.75" style="9" customWidth="1"/>
    <col min="8" max="8" width="10.25" style="9" customWidth="1"/>
    <col min="9" max="9" width="9.875" style="9" customWidth="1"/>
    <col min="10" max="11" width="9" style="9"/>
    <col min="12" max="13" width="10.25" style="9" bestFit="1" customWidth="1"/>
    <col min="14" max="14" width="11.25" style="9" bestFit="1" customWidth="1"/>
    <col min="15" max="16" width="9.375" style="9" customWidth="1"/>
    <col min="17" max="19" width="10.75" style="9" customWidth="1"/>
    <col min="20" max="20" width="22.25" style="9" customWidth="1"/>
    <col min="21" max="22" width="9.375" style="9" bestFit="1" customWidth="1"/>
    <col min="23" max="23" width="11.625" style="9" bestFit="1" customWidth="1"/>
    <col min="24" max="24" width="10.5" style="9" bestFit="1" customWidth="1"/>
    <col min="25" max="25" width="9" style="9"/>
    <col min="26" max="26" width="10.5" style="9" bestFit="1" customWidth="1"/>
    <col min="27" max="27" width="9.5" style="9" bestFit="1" customWidth="1"/>
    <col min="28" max="16384" width="9" style="9"/>
  </cols>
  <sheetData>
    <row r="1" spans="1:27" ht="20.25">
      <c r="A1" s="70" t="s">
        <v>40</v>
      </c>
      <c r="B1" s="71"/>
      <c r="C1" s="71"/>
      <c r="D1" s="71"/>
      <c r="E1" s="71"/>
      <c r="F1" s="71"/>
      <c r="G1" s="71"/>
      <c r="H1" s="71"/>
      <c r="I1" s="71"/>
      <c r="J1" s="71"/>
      <c r="K1" s="71"/>
      <c r="L1" s="71"/>
      <c r="M1" s="71"/>
      <c r="N1" s="71"/>
      <c r="O1" s="71"/>
      <c r="P1" s="71"/>
      <c r="Q1" s="71"/>
      <c r="R1" s="71"/>
      <c r="S1" s="71"/>
      <c r="T1" s="71"/>
      <c r="U1" s="71"/>
      <c r="V1" s="71"/>
      <c r="W1" s="71"/>
      <c r="X1" s="71"/>
      <c r="Y1" s="71"/>
    </row>
    <row r="2" spans="1:27" ht="21" customHeight="1">
      <c r="A2" s="72" t="s">
        <v>39</v>
      </c>
      <c r="B2" s="72"/>
      <c r="C2" s="72"/>
      <c r="D2" s="72"/>
      <c r="E2" s="72"/>
      <c r="F2" s="72"/>
      <c r="G2" s="72"/>
      <c r="H2" s="72"/>
      <c r="I2" s="72"/>
      <c r="J2" s="72"/>
      <c r="K2" s="72"/>
      <c r="L2" s="72"/>
      <c r="M2" s="72"/>
      <c r="N2" s="72"/>
      <c r="O2" s="72"/>
      <c r="P2" s="72"/>
      <c r="Q2" s="72"/>
      <c r="R2" s="72"/>
      <c r="S2" s="72"/>
      <c r="T2" s="72"/>
      <c r="U2" s="72"/>
      <c r="V2" s="72"/>
      <c r="W2" s="72"/>
      <c r="X2" s="72"/>
      <c r="Y2" s="72"/>
      <c r="Z2" s="3"/>
    </row>
    <row r="3" spans="1:27" s="30" customFormat="1" ht="48">
      <c r="A3" s="73" t="s">
        <v>54</v>
      </c>
      <c r="B3" s="73"/>
      <c r="C3" s="27" t="s">
        <v>0</v>
      </c>
      <c r="D3" s="28">
        <v>2</v>
      </c>
      <c r="E3" s="28">
        <v>3</v>
      </c>
      <c r="F3" s="28">
        <v>4</v>
      </c>
      <c r="G3" s="28">
        <v>5</v>
      </c>
      <c r="H3" s="74">
        <v>6</v>
      </c>
      <c r="I3" s="74"/>
      <c r="J3" s="74"/>
      <c r="K3" s="74"/>
      <c r="L3" s="29" t="s">
        <v>43</v>
      </c>
      <c r="M3" s="29" t="s">
        <v>44</v>
      </c>
      <c r="N3" s="29" t="s">
        <v>45</v>
      </c>
      <c r="O3" s="29"/>
      <c r="P3" s="29"/>
      <c r="Q3" s="29" t="s">
        <v>46</v>
      </c>
      <c r="R3" s="29"/>
      <c r="S3" s="29"/>
      <c r="T3" s="28">
        <v>11</v>
      </c>
      <c r="V3" s="31"/>
      <c r="W3" s="31"/>
      <c r="X3" s="31"/>
      <c r="Y3" s="24"/>
    </row>
    <row r="4" spans="1:27" ht="36">
      <c r="A4" s="75" t="s">
        <v>1</v>
      </c>
      <c r="B4" s="76"/>
      <c r="C4" s="67" t="s">
        <v>2</v>
      </c>
      <c r="D4" s="67" t="s">
        <v>3</v>
      </c>
      <c r="E4" s="67" t="s">
        <v>4</v>
      </c>
      <c r="F4" s="67" t="s">
        <v>5</v>
      </c>
      <c r="G4" s="67" t="s">
        <v>6</v>
      </c>
      <c r="H4" s="69" t="s">
        <v>7</v>
      </c>
      <c r="I4" s="69" t="s">
        <v>8</v>
      </c>
      <c r="J4" s="69" t="s">
        <v>8</v>
      </c>
      <c r="K4" s="69" t="s">
        <v>8</v>
      </c>
      <c r="L4" s="69" t="s">
        <v>58</v>
      </c>
      <c r="M4" s="67" t="s">
        <v>57</v>
      </c>
      <c r="N4" s="69" t="s">
        <v>56</v>
      </c>
      <c r="O4" s="69"/>
      <c r="P4" s="69"/>
      <c r="Q4" s="69"/>
      <c r="R4" s="69"/>
      <c r="S4" s="69"/>
      <c r="T4" s="69"/>
      <c r="U4" s="26" t="s">
        <v>9</v>
      </c>
      <c r="V4" s="26" t="s">
        <v>10</v>
      </c>
      <c r="W4" s="26" t="s">
        <v>12</v>
      </c>
      <c r="X4" s="26" t="s">
        <v>14</v>
      </c>
      <c r="Y4" s="69" t="s">
        <v>16</v>
      </c>
    </row>
    <row r="5" spans="1:27" ht="24" customHeight="1">
      <c r="A5" s="77"/>
      <c r="B5" s="78"/>
      <c r="C5" s="81"/>
      <c r="D5" s="81"/>
      <c r="E5" s="81"/>
      <c r="F5" s="81"/>
      <c r="G5" s="81"/>
      <c r="H5" s="67" t="s">
        <v>17</v>
      </c>
      <c r="I5" s="67" t="s">
        <v>11</v>
      </c>
      <c r="J5" s="67" t="s">
        <v>13</v>
      </c>
      <c r="K5" s="67" t="s">
        <v>15</v>
      </c>
      <c r="L5" s="69"/>
      <c r="M5" s="81"/>
      <c r="N5" s="69"/>
      <c r="O5" s="69"/>
      <c r="P5" s="69"/>
      <c r="Q5" s="69"/>
      <c r="R5" s="69"/>
      <c r="S5" s="69"/>
      <c r="T5" s="69"/>
      <c r="U5" s="67" t="s">
        <v>18</v>
      </c>
      <c r="V5" s="67" t="s">
        <v>18</v>
      </c>
      <c r="W5" s="67" t="s">
        <v>18</v>
      </c>
      <c r="X5" s="67" t="s">
        <v>18</v>
      </c>
      <c r="Y5" s="69" t="s">
        <v>16</v>
      </c>
    </row>
    <row r="6" spans="1:27">
      <c r="A6" s="79"/>
      <c r="B6" s="80"/>
      <c r="C6" s="68"/>
      <c r="D6" s="68"/>
      <c r="E6" s="68"/>
      <c r="F6" s="68"/>
      <c r="G6" s="68"/>
      <c r="H6" s="68"/>
      <c r="I6" s="68"/>
      <c r="J6" s="68"/>
      <c r="K6" s="68"/>
      <c r="L6" s="69"/>
      <c r="M6" s="68"/>
      <c r="N6" s="89" t="s">
        <v>41</v>
      </c>
      <c r="O6" s="90"/>
      <c r="P6" s="91"/>
      <c r="Q6" s="89" t="s">
        <v>42</v>
      </c>
      <c r="R6" s="90"/>
      <c r="S6" s="91"/>
      <c r="T6" s="26" t="s">
        <v>59</v>
      </c>
      <c r="U6" s="68"/>
      <c r="V6" s="68"/>
      <c r="W6" s="68"/>
      <c r="X6" s="68"/>
      <c r="Y6" s="26"/>
    </row>
    <row r="7" spans="1:27" ht="15.75" hidden="1" customHeight="1">
      <c r="A7" s="86" t="s">
        <v>19</v>
      </c>
      <c r="B7" s="87"/>
      <c r="C7" s="10">
        <v>7200</v>
      </c>
      <c r="D7" s="10">
        <v>1100</v>
      </c>
      <c r="E7" s="10">
        <v>300</v>
      </c>
      <c r="F7" s="10">
        <v>4700</v>
      </c>
      <c r="G7" s="10">
        <v>1100</v>
      </c>
      <c r="H7" s="10">
        <v>56</v>
      </c>
      <c r="I7" s="10">
        <v>52</v>
      </c>
      <c r="J7" s="10">
        <v>43</v>
      </c>
      <c r="K7" s="10">
        <v>39</v>
      </c>
      <c r="L7" s="10">
        <f>215700</f>
        <v>215700</v>
      </c>
      <c r="M7" s="10">
        <v>147400</v>
      </c>
      <c r="N7" s="82">
        <f>SUM(N8:T8)</f>
        <v>68300</v>
      </c>
      <c r="O7" s="88"/>
      <c r="P7" s="88"/>
      <c r="Q7" s="88"/>
      <c r="R7" s="88"/>
      <c r="S7" s="88"/>
      <c r="T7" s="83"/>
      <c r="U7" s="49">
        <v>49300</v>
      </c>
      <c r="V7" s="49">
        <v>12500</v>
      </c>
      <c r="W7" s="49">
        <v>161700</v>
      </c>
      <c r="X7" s="49">
        <v>34300</v>
      </c>
      <c r="Y7" s="10" t="s">
        <v>20</v>
      </c>
    </row>
    <row r="8" spans="1:27" ht="15" customHeight="1">
      <c r="A8" s="82" t="s">
        <v>55</v>
      </c>
      <c r="B8" s="83"/>
      <c r="C8" s="49">
        <v>7158.7</v>
      </c>
      <c r="D8" s="49">
        <v>1077.94</v>
      </c>
      <c r="E8" s="49">
        <v>291.75</v>
      </c>
      <c r="F8" s="49">
        <v>4661.63</v>
      </c>
      <c r="G8" s="49">
        <v>1127.3800000000001</v>
      </c>
      <c r="H8" s="10"/>
      <c r="I8" s="10"/>
      <c r="J8" s="10"/>
      <c r="K8" s="10"/>
      <c r="L8" s="10">
        <f>M8+N8+Q8+T8</f>
        <v>215700</v>
      </c>
      <c r="M8" s="10">
        <v>147400</v>
      </c>
      <c r="N8" s="82">
        <v>38700</v>
      </c>
      <c r="O8" s="88"/>
      <c r="P8" s="83"/>
      <c r="Q8" s="82">
        <v>12900</v>
      </c>
      <c r="R8" s="88"/>
      <c r="S8" s="83"/>
      <c r="T8" s="64">
        <v>16700</v>
      </c>
      <c r="U8" s="10">
        <v>28200</v>
      </c>
      <c r="V8" s="10">
        <v>7200</v>
      </c>
      <c r="W8" s="10">
        <v>92400</v>
      </c>
      <c r="X8" s="10">
        <v>19600</v>
      </c>
      <c r="Y8" s="10"/>
    </row>
    <row r="9" spans="1:27">
      <c r="A9" s="82"/>
      <c r="B9" s="83"/>
      <c r="C9" s="10"/>
      <c r="D9" s="10"/>
      <c r="E9" s="10"/>
      <c r="F9" s="10"/>
      <c r="G9" s="10"/>
      <c r="H9" s="10"/>
      <c r="I9" s="10"/>
      <c r="J9" s="10"/>
      <c r="K9" s="10"/>
      <c r="L9" s="10"/>
      <c r="M9" s="10"/>
      <c r="N9" s="32">
        <v>0.1</v>
      </c>
      <c r="O9" s="32">
        <v>0.01</v>
      </c>
      <c r="P9" s="32">
        <v>0.01</v>
      </c>
      <c r="Q9" s="32">
        <v>0.01</v>
      </c>
      <c r="R9" s="34">
        <v>1.4999999999999999E-2</v>
      </c>
      <c r="S9" s="34">
        <v>1.4999999999999999E-2</v>
      </c>
      <c r="T9" s="84" t="s">
        <v>53</v>
      </c>
      <c r="U9" s="10"/>
      <c r="V9" s="11"/>
      <c r="W9" s="11"/>
      <c r="X9" s="11"/>
      <c r="Y9" s="10"/>
    </row>
    <row r="10" spans="1:27" ht="24">
      <c r="A10" s="22"/>
      <c r="B10" s="23"/>
      <c r="C10" s="10"/>
      <c r="D10" s="10"/>
      <c r="E10" s="10"/>
      <c r="F10" s="10"/>
      <c r="G10" s="10"/>
      <c r="H10" s="10"/>
      <c r="I10" s="10"/>
      <c r="J10" s="10"/>
      <c r="K10" s="10"/>
      <c r="L10" s="10"/>
      <c r="M10" s="10"/>
      <c r="N10" s="33" t="s">
        <v>47</v>
      </c>
      <c r="O10" s="10" t="s">
        <v>48</v>
      </c>
      <c r="P10" s="33" t="s">
        <v>49</v>
      </c>
      <c r="Q10" s="10" t="s">
        <v>50</v>
      </c>
      <c r="R10" s="10" t="s">
        <v>51</v>
      </c>
      <c r="S10" s="10" t="s">
        <v>52</v>
      </c>
      <c r="T10" s="85"/>
      <c r="U10" s="25"/>
      <c r="V10" s="25"/>
      <c r="W10" s="25"/>
      <c r="X10" s="25"/>
      <c r="Y10" s="10"/>
    </row>
    <row r="11" spans="1:27" s="38" customFormat="1">
      <c r="A11" s="35"/>
      <c r="B11" s="36"/>
      <c r="C11" s="6"/>
      <c r="D11" s="6"/>
      <c r="E11" s="6"/>
      <c r="F11" s="6"/>
      <c r="G11" s="6"/>
      <c r="H11" s="6"/>
      <c r="I11" s="6"/>
      <c r="J11" s="6"/>
      <c r="K11" s="6"/>
      <c r="L11" s="10">
        <f>M11+N7</f>
        <v>215700</v>
      </c>
      <c r="M11" s="10">
        <v>147400</v>
      </c>
      <c r="N11" s="37">
        <f>N$8/12*10</f>
        <v>32250</v>
      </c>
      <c r="O11" s="37">
        <f>N8/12*1</f>
        <v>3225</v>
      </c>
      <c r="P11" s="37">
        <f>N8/12*1</f>
        <v>3225</v>
      </c>
      <c r="Q11" s="6">
        <f>Q8/4*1</f>
        <v>3225</v>
      </c>
      <c r="R11" s="6">
        <f>Q8/4*1.5</f>
        <v>4837.5</v>
      </c>
      <c r="S11" s="6">
        <f>Q8/4*1.5</f>
        <v>4837.5</v>
      </c>
      <c r="T11" s="19">
        <v>16700</v>
      </c>
      <c r="U11" s="10">
        <v>28200</v>
      </c>
      <c r="V11" s="10">
        <v>7200</v>
      </c>
      <c r="W11" s="10">
        <v>92400</v>
      </c>
      <c r="X11" s="10">
        <v>19600</v>
      </c>
      <c r="Y11" s="6"/>
    </row>
    <row r="12" spans="1:27" ht="9" customHeight="1">
      <c r="A12" s="61"/>
      <c r="B12" s="61"/>
      <c r="C12" s="61"/>
      <c r="D12" s="61"/>
      <c r="E12" s="61"/>
      <c r="F12" s="61"/>
      <c r="G12" s="61"/>
      <c r="H12" s="61"/>
      <c r="I12" s="61"/>
      <c r="J12" s="61"/>
      <c r="K12" s="61"/>
      <c r="L12" s="61"/>
      <c r="M12" s="61"/>
      <c r="N12" s="62"/>
      <c r="O12" s="61"/>
      <c r="P12" s="62"/>
      <c r="Q12" s="61"/>
      <c r="R12" s="61"/>
      <c r="S12" s="61"/>
      <c r="T12" s="61"/>
      <c r="U12" s="61"/>
      <c r="V12" s="63"/>
      <c r="W12" s="63"/>
      <c r="X12" s="63"/>
      <c r="Y12" s="61"/>
    </row>
    <row r="13" spans="1:27" ht="17.100000000000001" customHeight="1">
      <c r="A13" s="86" t="s">
        <v>21</v>
      </c>
      <c r="B13" s="87"/>
      <c r="C13" s="11"/>
      <c r="D13" s="11"/>
      <c r="E13" s="11"/>
      <c r="F13" s="11"/>
      <c r="G13" s="11"/>
      <c r="H13" s="10"/>
      <c r="I13" s="10"/>
      <c r="J13" s="10"/>
      <c r="K13" s="10"/>
      <c r="L13" s="12">
        <f>N13+Q13</f>
        <v>41925</v>
      </c>
      <c r="M13" s="22"/>
      <c r="N13" s="94">
        <v>38700</v>
      </c>
      <c r="O13" s="94"/>
      <c r="P13" s="94"/>
      <c r="Q13" s="48">
        <v>3225</v>
      </c>
      <c r="R13" s="13"/>
      <c r="S13" s="13"/>
      <c r="T13" s="13"/>
      <c r="U13" s="20"/>
      <c r="V13" s="64"/>
      <c r="W13" s="19"/>
      <c r="X13" s="19"/>
      <c r="Y13" s="64"/>
    </row>
    <row r="14" spans="1:27" ht="6.75" customHeight="1">
      <c r="A14" s="41"/>
      <c r="B14" s="42"/>
      <c r="C14" s="39"/>
      <c r="D14" s="39"/>
      <c r="E14" s="39"/>
      <c r="F14" s="39"/>
      <c r="G14" s="39"/>
      <c r="H14" s="39"/>
      <c r="I14" s="39"/>
      <c r="J14" s="39"/>
      <c r="K14" s="39"/>
      <c r="L14" s="39"/>
      <c r="M14" s="39"/>
      <c r="N14" s="60"/>
      <c r="O14" s="60"/>
      <c r="P14" s="60"/>
      <c r="Q14" s="39"/>
      <c r="R14" s="39"/>
      <c r="S14" s="39"/>
      <c r="T14" s="39"/>
      <c r="U14" s="39"/>
      <c r="V14" s="39"/>
      <c r="W14" s="39"/>
      <c r="X14" s="39"/>
      <c r="Y14" s="40"/>
      <c r="AA14" s="14"/>
    </row>
    <row r="15" spans="1:27" ht="17.100000000000001" customHeight="1">
      <c r="A15" s="86" t="s">
        <v>22</v>
      </c>
      <c r="B15" s="87"/>
      <c r="C15" s="10">
        <v>1555.77</v>
      </c>
      <c r="D15" s="10"/>
      <c r="E15" s="10"/>
      <c r="F15" s="10">
        <v>1419.55</v>
      </c>
      <c r="G15" s="10">
        <v>136.22</v>
      </c>
      <c r="H15" s="10"/>
      <c r="I15" s="10"/>
      <c r="J15" s="10"/>
      <c r="K15" s="10"/>
      <c r="L15" s="5">
        <f>R15</f>
        <v>1051.31</v>
      </c>
      <c r="M15" s="22"/>
      <c r="N15" s="11"/>
      <c r="O15" s="6"/>
      <c r="P15" s="6"/>
      <c r="Q15" s="36"/>
      <c r="R15" s="6">
        <v>1051.31</v>
      </c>
      <c r="S15" s="6"/>
      <c r="T15" s="6"/>
      <c r="U15" s="64"/>
      <c r="V15" s="64"/>
      <c r="W15" s="19"/>
      <c r="X15" s="65"/>
      <c r="Y15" s="59"/>
      <c r="AA15" s="8"/>
    </row>
    <row r="16" spans="1:27" s="14" customFormat="1" ht="17.100000000000001" customHeight="1">
      <c r="A16" s="86" t="s">
        <v>23</v>
      </c>
      <c r="B16" s="87"/>
      <c r="C16" s="49">
        <v>5602.93</v>
      </c>
      <c r="D16" s="49">
        <v>1077.94</v>
      </c>
      <c r="E16" s="49">
        <v>291.75</v>
      </c>
      <c r="F16" s="49">
        <v>3242.08</v>
      </c>
      <c r="G16" s="49">
        <v>991.16</v>
      </c>
      <c r="H16" s="15"/>
      <c r="I16" s="15"/>
      <c r="J16" s="15"/>
      <c r="K16" s="15"/>
      <c r="L16" s="4">
        <f>R16+T16</f>
        <v>20486.189999999999</v>
      </c>
      <c r="M16" s="51"/>
      <c r="N16" s="59"/>
      <c r="O16" s="6"/>
      <c r="P16" s="6"/>
      <c r="Q16" s="55"/>
      <c r="R16" s="6">
        <v>3786.19</v>
      </c>
      <c r="S16" s="7"/>
      <c r="T16" s="7">
        <v>16700</v>
      </c>
      <c r="U16" s="66"/>
      <c r="V16" s="66"/>
      <c r="W16" s="19"/>
      <c r="X16" s="19"/>
      <c r="Y16" s="66"/>
      <c r="Z16" s="9"/>
      <c r="AA16" s="8"/>
    </row>
    <row r="17" spans="1:27" ht="7.5" customHeight="1">
      <c r="A17" s="43"/>
      <c r="B17" s="44"/>
      <c r="C17" s="39"/>
      <c r="D17" s="39"/>
      <c r="E17" s="39"/>
      <c r="F17" s="39"/>
      <c r="G17" s="39"/>
      <c r="H17" s="39"/>
      <c r="I17" s="39"/>
      <c r="J17" s="39"/>
      <c r="K17" s="39"/>
      <c r="L17" s="39"/>
      <c r="M17" s="39"/>
      <c r="N17" s="39"/>
      <c r="O17" s="39"/>
      <c r="P17" s="39"/>
      <c r="Q17" s="39"/>
      <c r="R17" s="39"/>
      <c r="S17" s="39"/>
      <c r="T17" s="39"/>
      <c r="U17" s="39"/>
      <c r="V17" s="39"/>
      <c r="W17" s="39"/>
      <c r="X17" s="39"/>
      <c r="Y17" s="40"/>
      <c r="Z17" s="14"/>
      <c r="AA17" s="14"/>
    </row>
    <row r="18" spans="1:27" ht="17.100000000000001" customHeight="1">
      <c r="A18" s="95" t="s">
        <v>22</v>
      </c>
      <c r="B18" s="45" t="s">
        <v>24</v>
      </c>
      <c r="C18" s="50">
        <v>1323.32</v>
      </c>
      <c r="D18" s="50" t="s">
        <v>20</v>
      </c>
      <c r="E18" s="50" t="s">
        <v>20</v>
      </c>
      <c r="F18" s="50">
        <v>1187.0999999999999</v>
      </c>
      <c r="G18" s="50">
        <v>136.22</v>
      </c>
      <c r="H18" s="16" t="s">
        <v>20</v>
      </c>
      <c r="I18" s="16" t="s">
        <v>20</v>
      </c>
      <c r="J18" s="16">
        <v>43</v>
      </c>
      <c r="K18" s="16">
        <v>39</v>
      </c>
      <c r="L18" s="17">
        <f t="shared" ref="L18:L31" si="0">M18+S18</f>
        <v>26792.460000000003</v>
      </c>
      <c r="M18" s="52">
        <f>W18+X18</f>
        <v>25898.22</v>
      </c>
      <c r="N18" s="11"/>
      <c r="O18" s="19"/>
      <c r="P18" s="19"/>
      <c r="Q18" s="56"/>
      <c r="R18" s="18"/>
      <c r="S18" s="18">
        <v>894.24</v>
      </c>
      <c r="T18" s="18"/>
      <c r="U18" s="16"/>
      <c r="V18" s="16"/>
      <c r="W18" s="18">
        <v>23529.98</v>
      </c>
      <c r="X18" s="18">
        <v>2368.2399999999998</v>
      </c>
      <c r="Y18" s="16" t="s">
        <v>20</v>
      </c>
      <c r="AA18" s="14"/>
    </row>
    <row r="19" spans="1:27" ht="17.100000000000001" customHeight="1">
      <c r="A19" s="96"/>
      <c r="B19" s="46" t="s">
        <v>25</v>
      </c>
      <c r="C19" s="50">
        <v>230.9</v>
      </c>
      <c r="D19" s="50" t="s">
        <v>20</v>
      </c>
      <c r="E19" s="50" t="s">
        <v>20</v>
      </c>
      <c r="F19" s="50">
        <v>230.9</v>
      </c>
      <c r="G19" s="2" t="s">
        <v>20</v>
      </c>
      <c r="H19" s="2" t="s">
        <v>20</v>
      </c>
      <c r="I19" s="2" t="s">
        <v>20</v>
      </c>
      <c r="J19" s="2">
        <v>43</v>
      </c>
      <c r="K19" s="2" t="s">
        <v>20</v>
      </c>
      <c r="L19" s="17">
        <f t="shared" si="0"/>
        <v>4732.79</v>
      </c>
      <c r="M19" s="53">
        <f>W19</f>
        <v>4576.76</v>
      </c>
      <c r="N19" s="11"/>
      <c r="O19" s="19"/>
      <c r="P19" s="19"/>
      <c r="Q19" s="57"/>
      <c r="R19" s="19"/>
      <c r="S19" s="18">
        <v>156.03</v>
      </c>
      <c r="T19" s="19"/>
      <c r="U19" s="2"/>
      <c r="V19" s="2"/>
      <c r="W19" s="18">
        <v>4576.76</v>
      </c>
      <c r="X19" s="18"/>
      <c r="Y19" s="2" t="s">
        <v>20</v>
      </c>
      <c r="AA19" s="21"/>
    </row>
    <row r="20" spans="1:27" ht="17.100000000000001" customHeight="1">
      <c r="A20" s="96"/>
      <c r="B20" s="46" t="s">
        <v>26</v>
      </c>
      <c r="C20" s="50">
        <v>1.55</v>
      </c>
      <c r="D20" s="50" t="s">
        <v>20</v>
      </c>
      <c r="E20" s="50" t="s">
        <v>20</v>
      </c>
      <c r="F20" s="50">
        <v>1.55</v>
      </c>
      <c r="G20" s="2" t="s">
        <v>20</v>
      </c>
      <c r="H20" s="2" t="s">
        <v>20</v>
      </c>
      <c r="I20" s="2" t="s">
        <v>20</v>
      </c>
      <c r="J20" s="2">
        <v>43</v>
      </c>
      <c r="K20" s="2" t="s">
        <v>20</v>
      </c>
      <c r="L20" s="17">
        <f t="shared" si="0"/>
        <v>31.77</v>
      </c>
      <c r="M20" s="53">
        <f>W20</f>
        <v>30.72</v>
      </c>
      <c r="N20" s="11"/>
      <c r="O20" s="19"/>
      <c r="P20" s="19"/>
      <c r="Q20" s="57"/>
      <c r="R20" s="19"/>
      <c r="S20" s="18">
        <v>1.05</v>
      </c>
      <c r="T20" s="19"/>
      <c r="U20" s="2"/>
      <c r="V20" s="2"/>
      <c r="W20" s="18">
        <v>30.72</v>
      </c>
      <c r="X20" s="18"/>
      <c r="Y20" s="2" t="s">
        <v>20</v>
      </c>
      <c r="Z20" s="21"/>
      <c r="AA20" s="21"/>
    </row>
    <row r="21" spans="1:27" ht="17.100000000000001" customHeight="1">
      <c r="A21" s="96" t="s">
        <v>23</v>
      </c>
      <c r="B21" s="47" t="s">
        <v>27</v>
      </c>
      <c r="C21" s="50">
        <v>1679.79</v>
      </c>
      <c r="D21" s="50"/>
      <c r="E21" s="50"/>
      <c r="F21" s="50">
        <v>1110.32</v>
      </c>
      <c r="G21" s="50">
        <v>569.47</v>
      </c>
      <c r="H21" s="2"/>
      <c r="I21" s="2"/>
      <c r="J21" s="2">
        <v>43</v>
      </c>
      <c r="K21" s="2">
        <v>39</v>
      </c>
      <c r="L21" s="17">
        <f t="shared" si="0"/>
        <v>33043.700000000004</v>
      </c>
      <c r="M21" s="54">
        <f>U21+V21+W21+X21</f>
        <v>31908.58</v>
      </c>
      <c r="N21" s="11"/>
      <c r="O21" s="20"/>
      <c r="P21" s="20"/>
      <c r="Q21" s="58"/>
      <c r="R21" s="20"/>
      <c r="S21" s="18">
        <v>1135.1199999999999</v>
      </c>
      <c r="T21" s="20"/>
      <c r="U21" s="20"/>
      <c r="V21" s="20"/>
      <c r="W21" s="18">
        <v>22008.09</v>
      </c>
      <c r="X21" s="18">
        <v>9900.49</v>
      </c>
      <c r="Y21" s="2" t="s">
        <v>20</v>
      </c>
      <c r="Z21" s="21"/>
      <c r="AA21" s="21"/>
    </row>
    <row r="22" spans="1:27" ht="17.100000000000001" customHeight="1">
      <c r="A22" s="96"/>
      <c r="B22" s="47" t="s">
        <v>28</v>
      </c>
      <c r="C22" s="50">
        <v>1384.24</v>
      </c>
      <c r="D22" s="50">
        <v>568.27</v>
      </c>
      <c r="E22" s="50">
        <v>40.770000000000003</v>
      </c>
      <c r="F22" s="50">
        <v>610.95000000000005</v>
      </c>
      <c r="G22" s="50">
        <v>164.25</v>
      </c>
      <c r="H22" s="2">
        <v>56</v>
      </c>
      <c r="I22" s="2">
        <v>52</v>
      </c>
      <c r="J22" s="2">
        <v>43</v>
      </c>
      <c r="K22" s="2">
        <v>39</v>
      </c>
      <c r="L22" s="17">
        <f t="shared" si="0"/>
        <v>31773.510000000002</v>
      </c>
      <c r="M22" s="54">
        <f>U22+V22+W22+X22</f>
        <v>30838.11</v>
      </c>
      <c r="N22" s="11"/>
      <c r="O22" s="20"/>
      <c r="P22" s="20"/>
      <c r="Q22" s="58"/>
      <c r="R22" s="20"/>
      <c r="S22" s="18">
        <v>935.4</v>
      </c>
      <c r="T22" s="20"/>
      <c r="U22" s="20">
        <v>14866.52</v>
      </c>
      <c r="V22" s="20">
        <v>1006.15</v>
      </c>
      <c r="W22" s="18">
        <v>12109.88</v>
      </c>
      <c r="X22" s="18">
        <v>2855.56</v>
      </c>
      <c r="Y22" s="2" t="s">
        <v>20</v>
      </c>
      <c r="Z22" s="21"/>
      <c r="AA22" s="21"/>
    </row>
    <row r="23" spans="1:27" ht="17.100000000000001" customHeight="1">
      <c r="A23" s="96"/>
      <c r="B23" s="47" t="s">
        <v>29</v>
      </c>
      <c r="C23" s="50">
        <v>504.88</v>
      </c>
      <c r="D23" s="50">
        <v>292.52999999999997</v>
      </c>
      <c r="E23" s="50">
        <v>181.39000000000001</v>
      </c>
      <c r="F23" s="50">
        <v>26.24</v>
      </c>
      <c r="G23" s="50">
        <v>4.72</v>
      </c>
      <c r="H23" s="2">
        <v>56</v>
      </c>
      <c r="I23" s="2">
        <v>52</v>
      </c>
      <c r="J23" s="2">
        <v>43</v>
      </c>
      <c r="K23" s="2">
        <v>39</v>
      </c>
      <c r="L23" s="17">
        <f t="shared" si="0"/>
        <v>13072.68</v>
      </c>
      <c r="M23" s="54">
        <f>U23+V23+W23+X23</f>
        <v>12731.51</v>
      </c>
      <c r="N23" s="11"/>
      <c r="O23" s="20"/>
      <c r="P23" s="20"/>
      <c r="Q23" s="58"/>
      <c r="R23" s="20"/>
      <c r="S23" s="18">
        <v>341.17</v>
      </c>
      <c r="T23" s="20"/>
      <c r="U23" s="20">
        <v>7652.88</v>
      </c>
      <c r="V23" s="20">
        <v>4476.46</v>
      </c>
      <c r="W23" s="18">
        <v>520.11</v>
      </c>
      <c r="X23" s="18">
        <v>82.06</v>
      </c>
      <c r="Y23" s="2" t="s">
        <v>20</v>
      </c>
      <c r="Z23" s="21"/>
      <c r="AA23" s="21"/>
    </row>
    <row r="24" spans="1:27" ht="17.100000000000001" customHeight="1">
      <c r="A24" s="96"/>
      <c r="B24" s="47" t="s">
        <v>30</v>
      </c>
      <c r="C24" s="50">
        <v>514.45000000000005</v>
      </c>
      <c r="D24" s="50">
        <v>217.14</v>
      </c>
      <c r="E24" s="50">
        <v>69.59</v>
      </c>
      <c r="F24" s="50">
        <v>195.56</v>
      </c>
      <c r="G24" s="50">
        <v>32.159999999999997</v>
      </c>
      <c r="H24" s="2">
        <v>56</v>
      </c>
      <c r="I24" s="2">
        <v>52</v>
      </c>
      <c r="J24" s="2">
        <v>43</v>
      </c>
      <c r="K24" s="2">
        <v>39</v>
      </c>
      <c r="L24" s="17">
        <f t="shared" si="0"/>
        <v>12181.02</v>
      </c>
      <c r="M24" s="54">
        <f>U24+V24+W24+X24</f>
        <v>11833.380000000001</v>
      </c>
      <c r="N24" s="11"/>
      <c r="O24" s="20"/>
      <c r="P24" s="20"/>
      <c r="Q24" s="58"/>
      <c r="R24" s="20"/>
      <c r="S24" s="18">
        <v>347.64</v>
      </c>
      <c r="T24" s="20"/>
      <c r="U24" s="20">
        <v>5680.6</v>
      </c>
      <c r="V24" s="20">
        <v>1717.39</v>
      </c>
      <c r="W24" s="18">
        <v>3876.27</v>
      </c>
      <c r="X24" s="18">
        <v>559.12</v>
      </c>
      <c r="Y24" s="2" t="s">
        <v>20</v>
      </c>
      <c r="Z24" s="21"/>
      <c r="AA24" s="21"/>
    </row>
    <row r="25" spans="1:27" ht="17.100000000000001" customHeight="1">
      <c r="A25" s="96"/>
      <c r="B25" s="47" t="s">
        <v>31</v>
      </c>
      <c r="C25" s="50">
        <v>249.94</v>
      </c>
      <c r="D25" s="50"/>
      <c r="E25" s="50"/>
      <c r="F25" s="50">
        <v>124.87</v>
      </c>
      <c r="G25" s="50">
        <v>125.07</v>
      </c>
      <c r="H25" s="2" t="s">
        <v>20</v>
      </c>
      <c r="I25" s="2" t="s">
        <v>20</v>
      </c>
      <c r="J25" s="2">
        <v>43</v>
      </c>
      <c r="K25" s="2">
        <v>39</v>
      </c>
      <c r="L25" s="17">
        <f t="shared" si="0"/>
        <v>4818.3999999999996</v>
      </c>
      <c r="M25" s="53">
        <f>W25+X25</f>
        <v>4649.5</v>
      </c>
      <c r="N25" s="11"/>
      <c r="O25" s="19"/>
      <c r="P25" s="19"/>
      <c r="Q25" s="57"/>
      <c r="R25" s="19"/>
      <c r="S25" s="18">
        <v>168.9</v>
      </c>
      <c r="T25" s="19"/>
      <c r="U25" s="2"/>
      <c r="V25" s="20"/>
      <c r="W25" s="18">
        <v>2475.1</v>
      </c>
      <c r="X25" s="18">
        <v>2174.4</v>
      </c>
      <c r="Y25" s="2" t="s">
        <v>20</v>
      </c>
      <c r="Z25" s="21"/>
      <c r="AA25" s="21"/>
    </row>
    <row r="26" spans="1:27" ht="17.100000000000001" customHeight="1">
      <c r="A26" s="96"/>
      <c r="B26" s="47" t="s">
        <v>32</v>
      </c>
      <c r="C26" s="50">
        <v>280.08</v>
      </c>
      <c r="D26" s="50" t="s">
        <v>20</v>
      </c>
      <c r="E26" s="50" t="s">
        <v>20</v>
      </c>
      <c r="F26" s="50">
        <v>277.55</v>
      </c>
      <c r="G26" s="50">
        <v>2.5299999999999998</v>
      </c>
      <c r="H26" s="2" t="s">
        <v>20</v>
      </c>
      <c r="I26" s="2" t="s">
        <v>20</v>
      </c>
      <c r="J26" s="2">
        <v>43</v>
      </c>
      <c r="K26" s="2">
        <v>39</v>
      </c>
      <c r="L26" s="17">
        <f t="shared" si="0"/>
        <v>5734.68</v>
      </c>
      <c r="M26" s="53">
        <f>W26+X26</f>
        <v>5545.42</v>
      </c>
      <c r="N26" s="11"/>
      <c r="O26" s="19"/>
      <c r="P26" s="19"/>
      <c r="Q26" s="57"/>
      <c r="R26" s="19"/>
      <c r="S26" s="18">
        <v>189.26</v>
      </c>
      <c r="T26" s="19"/>
      <c r="U26" s="2"/>
      <c r="V26" s="20"/>
      <c r="W26" s="18">
        <v>5501.43</v>
      </c>
      <c r="X26" s="18">
        <v>43.99</v>
      </c>
      <c r="Y26" s="2" t="s">
        <v>20</v>
      </c>
      <c r="Z26" s="21"/>
      <c r="AA26" s="21"/>
    </row>
    <row r="27" spans="1:27" ht="17.100000000000001" customHeight="1">
      <c r="A27" s="96"/>
      <c r="B27" s="47" t="s">
        <v>33</v>
      </c>
      <c r="C27" s="50">
        <v>670.43</v>
      </c>
      <c r="D27" s="50" t="s">
        <v>20</v>
      </c>
      <c r="E27" s="50" t="s">
        <v>20</v>
      </c>
      <c r="F27" s="50">
        <v>578.66</v>
      </c>
      <c r="G27" s="50">
        <v>91.77000000000001</v>
      </c>
      <c r="H27" s="2" t="s">
        <v>20</v>
      </c>
      <c r="I27" s="2" t="s">
        <v>20</v>
      </c>
      <c r="J27" s="2">
        <v>43</v>
      </c>
      <c r="K27" s="2">
        <v>39</v>
      </c>
      <c r="L27" s="17">
        <f t="shared" si="0"/>
        <v>13518.350000000002</v>
      </c>
      <c r="M27" s="53">
        <f>W27+X27</f>
        <v>13065.310000000001</v>
      </c>
      <c r="N27" s="11"/>
      <c r="O27" s="19"/>
      <c r="P27" s="19"/>
      <c r="Q27" s="57"/>
      <c r="R27" s="19"/>
      <c r="S27" s="18">
        <v>453.04</v>
      </c>
      <c r="T27" s="19"/>
      <c r="U27" s="2"/>
      <c r="V27" s="20"/>
      <c r="W27" s="18">
        <v>11469.85</v>
      </c>
      <c r="X27" s="18">
        <v>1595.46</v>
      </c>
      <c r="Y27" s="2" t="s">
        <v>20</v>
      </c>
      <c r="Z27" s="21"/>
      <c r="AA27" s="21"/>
    </row>
    <row r="28" spans="1:27" ht="17.100000000000001" customHeight="1">
      <c r="A28" s="96"/>
      <c r="B28" s="47" t="s">
        <v>34</v>
      </c>
      <c r="C28" s="50">
        <v>68.17</v>
      </c>
      <c r="D28" s="50"/>
      <c r="E28" s="50"/>
      <c r="F28" s="50">
        <v>66.98</v>
      </c>
      <c r="G28" s="50">
        <v>1.19</v>
      </c>
      <c r="H28" s="2" t="s">
        <v>20</v>
      </c>
      <c r="I28" s="2" t="s">
        <v>20</v>
      </c>
      <c r="J28" s="2">
        <v>43</v>
      </c>
      <c r="K28" s="2">
        <v>39</v>
      </c>
      <c r="L28" s="17">
        <f t="shared" si="0"/>
        <v>1394.4</v>
      </c>
      <c r="M28" s="53">
        <f>W28+X28</f>
        <v>1348.3200000000002</v>
      </c>
      <c r="N28" s="11"/>
      <c r="O28" s="19"/>
      <c r="P28" s="19"/>
      <c r="Q28" s="57"/>
      <c r="R28" s="19"/>
      <c r="S28" s="18">
        <v>46.08</v>
      </c>
      <c r="T28" s="19"/>
      <c r="U28" s="2"/>
      <c r="V28" s="20"/>
      <c r="W28" s="18">
        <v>1327.64</v>
      </c>
      <c r="X28" s="18">
        <v>20.68</v>
      </c>
      <c r="Y28" s="2" t="s">
        <v>20</v>
      </c>
      <c r="Z28" s="21"/>
      <c r="AA28" s="21"/>
    </row>
    <row r="29" spans="1:27" ht="17.100000000000001" customHeight="1">
      <c r="A29" s="96"/>
      <c r="B29" s="47" t="s">
        <v>35</v>
      </c>
      <c r="C29" s="50">
        <v>55.57</v>
      </c>
      <c r="D29" s="50"/>
      <c r="E29" s="50" t="s">
        <v>20</v>
      </c>
      <c r="F29" s="50">
        <v>55.57</v>
      </c>
      <c r="G29" s="50" t="s">
        <v>20</v>
      </c>
      <c r="H29" s="2" t="s">
        <v>20</v>
      </c>
      <c r="I29" s="2" t="s">
        <v>20</v>
      </c>
      <c r="J29" s="2">
        <v>43</v>
      </c>
      <c r="K29" s="2" t="s">
        <v>20</v>
      </c>
      <c r="L29" s="17">
        <f t="shared" si="0"/>
        <v>1139.02</v>
      </c>
      <c r="M29" s="53">
        <f>W29</f>
        <v>1101.47</v>
      </c>
      <c r="N29" s="11"/>
      <c r="O29" s="19"/>
      <c r="P29" s="19"/>
      <c r="Q29" s="57"/>
      <c r="R29" s="19"/>
      <c r="S29" s="18">
        <v>37.549999999999997</v>
      </c>
      <c r="T29" s="19"/>
      <c r="U29" s="2"/>
      <c r="V29" s="20"/>
      <c r="W29" s="18">
        <v>1101.47</v>
      </c>
      <c r="X29" s="18"/>
      <c r="Y29" s="2" t="s">
        <v>20</v>
      </c>
      <c r="Z29" s="21"/>
      <c r="AA29" s="21"/>
    </row>
    <row r="30" spans="1:27" ht="17.100000000000001" customHeight="1">
      <c r="A30" s="96"/>
      <c r="B30" s="47" t="s">
        <v>36</v>
      </c>
      <c r="C30" s="50">
        <v>98.15</v>
      </c>
      <c r="D30" s="50" t="s">
        <v>20</v>
      </c>
      <c r="E30" s="50" t="s">
        <v>20</v>
      </c>
      <c r="F30" s="50">
        <v>98.15</v>
      </c>
      <c r="G30" s="50" t="s">
        <v>20</v>
      </c>
      <c r="H30" s="2" t="s">
        <v>20</v>
      </c>
      <c r="I30" s="2" t="s">
        <v>20</v>
      </c>
      <c r="J30" s="2">
        <v>43</v>
      </c>
      <c r="K30" s="2" t="s">
        <v>20</v>
      </c>
      <c r="L30" s="17">
        <f t="shared" si="0"/>
        <v>2011.79</v>
      </c>
      <c r="M30" s="53">
        <f>W30</f>
        <v>1945.47</v>
      </c>
      <c r="N30" s="11"/>
      <c r="O30" s="19"/>
      <c r="P30" s="19"/>
      <c r="Q30" s="57"/>
      <c r="R30" s="19"/>
      <c r="S30" s="18">
        <v>66.319999999999993</v>
      </c>
      <c r="T30" s="19"/>
      <c r="U30" s="2"/>
      <c r="V30" s="20"/>
      <c r="W30" s="18">
        <v>1945.47</v>
      </c>
      <c r="X30" s="18"/>
      <c r="Y30" s="2" t="s">
        <v>20</v>
      </c>
      <c r="Z30" s="21"/>
      <c r="AA30" s="21"/>
    </row>
    <row r="31" spans="1:27" ht="17.100000000000001" customHeight="1">
      <c r="A31" s="96"/>
      <c r="B31" s="47" t="s">
        <v>37</v>
      </c>
      <c r="C31" s="50">
        <v>97.23</v>
      </c>
      <c r="D31" s="50" t="s">
        <v>20</v>
      </c>
      <c r="E31" s="50" t="s">
        <v>20</v>
      </c>
      <c r="F31" s="50">
        <v>97.23</v>
      </c>
      <c r="G31" s="50" t="s">
        <v>20</v>
      </c>
      <c r="H31" s="2" t="s">
        <v>20</v>
      </c>
      <c r="I31" s="2" t="s">
        <v>20</v>
      </c>
      <c r="J31" s="2">
        <v>43</v>
      </c>
      <c r="K31" s="2" t="s">
        <v>20</v>
      </c>
      <c r="L31" s="17">
        <f t="shared" si="0"/>
        <v>1992.93</v>
      </c>
      <c r="M31" s="53">
        <f>W31</f>
        <v>1927.23</v>
      </c>
      <c r="N31" s="11"/>
      <c r="O31" s="19"/>
      <c r="P31" s="19"/>
      <c r="Q31" s="57"/>
      <c r="R31" s="19"/>
      <c r="S31" s="18">
        <v>65.7</v>
      </c>
      <c r="T31" s="19"/>
      <c r="U31" s="2"/>
      <c r="V31" s="20"/>
      <c r="W31" s="18">
        <v>1927.23</v>
      </c>
      <c r="X31" s="18"/>
      <c r="Y31" s="2" t="s">
        <v>20</v>
      </c>
      <c r="Z31" s="21"/>
      <c r="AA31" s="21"/>
    </row>
    <row r="32" spans="1:27">
      <c r="A32" s="25" t="s">
        <v>38</v>
      </c>
      <c r="B32" s="25"/>
      <c r="C32" s="2">
        <f>SUM(C18:C31)</f>
        <v>7158.6999999999989</v>
      </c>
      <c r="D32" s="2">
        <f>SUM(D21:D31)</f>
        <v>1077.94</v>
      </c>
      <c r="E32" s="2">
        <f>SUM(E21:E31)</f>
        <v>291.75</v>
      </c>
      <c r="F32" s="2">
        <f>SUM(F18:F31)</f>
        <v>4661.6299999999983</v>
      </c>
      <c r="G32" s="2">
        <f>SUM(G18:G31)</f>
        <v>1127.3800000000001</v>
      </c>
      <c r="H32" s="2"/>
      <c r="I32" s="2"/>
      <c r="J32" s="2"/>
      <c r="K32" s="2"/>
      <c r="L32" s="5">
        <f>SUM(L13:L31)</f>
        <v>215699.99999999997</v>
      </c>
      <c r="M32" s="53">
        <f>SUM(M18:M31)</f>
        <v>147400.00000000003</v>
      </c>
      <c r="N32" s="20"/>
      <c r="O32" s="20"/>
      <c r="P32" s="20"/>
      <c r="Q32" s="58"/>
      <c r="R32" s="20">
        <f>SUM(R15:R31)</f>
        <v>4837.5</v>
      </c>
      <c r="S32" s="20">
        <f>SUM(S18:S31)</f>
        <v>4837.4999999999991</v>
      </c>
      <c r="T32" s="20"/>
      <c r="U32" s="20">
        <f>SUM(U21:U24)</f>
        <v>28200</v>
      </c>
      <c r="V32" s="20">
        <f>SUM(V21:V25)</f>
        <v>7200</v>
      </c>
      <c r="W32" s="20">
        <f>SUM(W18:W31)</f>
        <v>92400</v>
      </c>
      <c r="X32" s="20">
        <f>SUM(X18:X30)</f>
        <v>19600</v>
      </c>
      <c r="Y32" s="11"/>
      <c r="Z32" s="21"/>
    </row>
    <row r="34" spans="1:25" ht="132" customHeight="1">
      <c r="A34" s="92" t="s">
        <v>60</v>
      </c>
      <c r="B34" s="93"/>
      <c r="C34" s="93"/>
      <c r="D34" s="93"/>
      <c r="E34" s="93"/>
      <c r="F34" s="93"/>
      <c r="G34" s="93"/>
      <c r="H34" s="93"/>
      <c r="I34" s="93"/>
      <c r="J34" s="93"/>
      <c r="K34" s="93"/>
      <c r="L34" s="93"/>
      <c r="M34" s="93"/>
      <c r="N34" s="93"/>
      <c r="O34" s="93"/>
      <c r="P34" s="93"/>
      <c r="Q34" s="93"/>
      <c r="R34" s="93"/>
      <c r="S34" s="93"/>
      <c r="T34" s="93"/>
      <c r="U34" s="93"/>
      <c r="V34" s="93"/>
      <c r="W34" s="93"/>
      <c r="X34" s="93"/>
      <c r="Y34" s="93"/>
    </row>
  </sheetData>
  <mergeCells count="39">
    <mergeCell ref="A34:Y34"/>
    <mergeCell ref="A13:B13"/>
    <mergeCell ref="N13:P13"/>
    <mergeCell ref="A15:B15"/>
    <mergeCell ref="A16:B16"/>
    <mergeCell ref="A18:A20"/>
    <mergeCell ref="A21:A31"/>
    <mergeCell ref="I5:I6"/>
    <mergeCell ref="H4:K4"/>
    <mergeCell ref="A9:B9"/>
    <mergeCell ref="T9:T10"/>
    <mergeCell ref="U5:U6"/>
    <mergeCell ref="A7:B7"/>
    <mergeCell ref="N7:T7"/>
    <mergeCell ref="A8:B8"/>
    <mergeCell ref="N8:P8"/>
    <mergeCell ref="Q8:S8"/>
    <mergeCell ref="M4:M6"/>
    <mergeCell ref="L4:L6"/>
    <mergeCell ref="N6:P6"/>
    <mergeCell ref="Q6:S6"/>
    <mergeCell ref="J5:J6"/>
    <mergeCell ref="K5:K6"/>
    <mergeCell ref="X5:X6"/>
    <mergeCell ref="V5:V6"/>
    <mergeCell ref="W5:W6"/>
    <mergeCell ref="N4:T5"/>
    <mergeCell ref="A1:Y1"/>
    <mergeCell ref="A2:Y2"/>
    <mergeCell ref="A3:B3"/>
    <mergeCell ref="H3:K3"/>
    <mergeCell ref="A4:B6"/>
    <mergeCell ref="C4:C6"/>
    <mergeCell ref="D4:D6"/>
    <mergeCell ref="E4:E6"/>
    <mergeCell ref="F4:F6"/>
    <mergeCell ref="G4:G6"/>
    <mergeCell ref="Y4:Y5"/>
    <mergeCell ref="H5:H6"/>
  </mergeCells>
  <phoneticPr fontId="3" type="noConversion"/>
  <pageMargins left="0.7" right="0.7" top="0.75" bottom="0.75" header="0.3" footer="0.3"/>
  <pageSetup paperSize="8" scale="72" fitToHeight="0" orientation="landscape" copies="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 sqref="A3"/>
    </sheetView>
  </sheetViews>
  <sheetFormatPr defaultRowHeight="13.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以此为准</vt:lpstr>
      <vt:lpstr>Sheet1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司徒惠琳(UE000847)</dc:creator>
  <cp:lastModifiedBy>司徒惠琳(UE000847)</cp:lastModifiedBy>
  <cp:lastPrinted>2024-04-16T05:02:02Z</cp:lastPrinted>
  <dcterms:created xsi:type="dcterms:W3CDTF">2024-04-16T04:11:01Z</dcterms:created>
  <dcterms:modified xsi:type="dcterms:W3CDTF">2025-06-30T07:31:19Z</dcterms:modified>
</cp:coreProperties>
</file>