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695" windowHeight="13065"/>
  </bookViews>
  <sheets>
    <sheet name="Sheet1" sheetId="8" r:id="rId1"/>
  </sheets>
  <definedNames>
    <definedName name="_xlnm._FilterDatabase" localSheetId="0" hidden="1">Sheet1!$A$6:$AH$16</definedName>
    <definedName name="_xlnm.Print_Area" localSheetId="0">Sheet1!$A$1:$AH$16</definedName>
    <definedName name="_xlnm.Print_Titles" localSheetId="0">Sheet1!$1:$6</definedName>
  </definedNames>
  <calcPr calcId="145621" concurrentCalc="0"/>
</workbook>
</file>

<file path=xl/calcChain.xml><?xml version="1.0" encoding="utf-8"?>
<calcChain xmlns="http://schemas.openxmlformats.org/spreadsheetml/2006/main">
  <c r="AF16" i="8" l="1"/>
  <c r="AC16" i="8"/>
  <c r="K16" i="8"/>
  <c r="L16" i="8"/>
  <c r="O16" i="8"/>
  <c r="P16" i="8"/>
  <c r="V16" i="8"/>
  <c r="F16" i="8"/>
  <c r="U16" i="8"/>
  <c r="W16" i="8"/>
  <c r="X16" i="8"/>
  <c r="Z16" i="8"/>
  <c r="Y16" i="8"/>
  <c r="AF15" i="8"/>
  <c r="AC15" i="8"/>
  <c r="K15" i="8"/>
  <c r="L15" i="8"/>
  <c r="O15" i="8"/>
  <c r="P15" i="8"/>
  <c r="V15" i="8"/>
  <c r="F15" i="8"/>
  <c r="U15" i="8"/>
  <c r="W15" i="8"/>
  <c r="X15" i="8"/>
  <c r="Z15" i="8"/>
  <c r="Y15" i="8"/>
  <c r="AF14" i="8"/>
  <c r="AC14" i="8"/>
  <c r="K14" i="8"/>
  <c r="L14" i="8"/>
  <c r="O14" i="8"/>
  <c r="P14" i="8"/>
  <c r="V14" i="8"/>
  <c r="F14" i="8"/>
  <c r="U14" i="8"/>
  <c r="W14" i="8"/>
  <c r="X14" i="8"/>
  <c r="Z14" i="8"/>
  <c r="Y14" i="8"/>
  <c r="AF13" i="8"/>
  <c r="AC13" i="8"/>
  <c r="K13" i="8"/>
  <c r="L13" i="8"/>
  <c r="O13" i="8"/>
  <c r="P13" i="8"/>
  <c r="V13" i="8"/>
  <c r="F13" i="8"/>
  <c r="U13" i="8"/>
  <c r="W13" i="8"/>
  <c r="X13" i="8"/>
  <c r="Z13" i="8"/>
  <c r="Y13" i="8"/>
  <c r="AF12" i="8"/>
  <c r="AC12" i="8"/>
  <c r="K12" i="8"/>
  <c r="L12" i="8"/>
  <c r="O12" i="8"/>
  <c r="P12" i="8"/>
  <c r="V12" i="8"/>
  <c r="F12" i="8"/>
  <c r="U12" i="8"/>
  <c r="W12" i="8"/>
  <c r="X12" i="8"/>
  <c r="Z12" i="8"/>
  <c r="Y12" i="8"/>
  <c r="AF11" i="8"/>
  <c r="AC11" i="8"/>
  <c r="K11" i="8"/>
  <c r="L11" i="8"/>
  <c r="O11" i="8"/>
  <c r="P11" i="8"/>
  <c r="V11" i="8"/>
  <c r="F11" i="8"/>
  <c r="U11" i="8"/>
  <c r="W11" i="8"/>
  <c r="X11" i="8"/>
  <c r="Z11" i="8"/>
  <c r="Y11" i="8"/>
  <c r="AF10" i="8"/>
  <c r="AC10" i="8"/>
  <c r="K10" i="8"/>
  <c r="L10" i="8"/>
  <c r="O10" i="8"/>
  <c r="P10" i="8"/>
  <c r="V10" i="8"/>
  <c r="F10" i="8"/>
  <c r="U10" i="8"/>
  <c r="W10" i="8"/>
  <c r="X10" i="8"/>
  <c r="Z10" i="8"/>
  <c r="Y10" i="8"/>
  <c r="AF9" i="8"/>
  <c r="AC9" i="8"/>
  <c r="K9" i="8"/>
  <c r="L9" i="8"/>
  <c r="O9" i="8"/>
  <c r="P9" i="8"/>
  <c r="V9" i="8"/>
  <c r="F9" i="8"/>
  <c r="U9" i="8"/>
  <c r="W9" i="8"/>
  <c r="X9" i="8"/>
  <c r="Z9" i="8"/>
  <c r="Y9" i="8"/>
  <c r="AH8" i="8"/>
  <c r="AF8" i="8"/>
  <c r="AC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F8" i="8"/>
  <c r="E8" i="8"/>
  <c r="C8" i="8"/>
</calcChain>
</file>

<file path=xl/sharedStrings.xml><?xml version="1.0" encoding="utf-8"?>
<sst xmlns="http://schemas.openxmlformats.org/spreadsheetml/2006/main" count="71" uniqueCount="54">
  <si>
    <t>2020年义务教育学生生活费补助资金安排表</t>
  </si>
  <si>
    <t>单位：万元</t>
  </si>
  <si>
    <t>地区</t>
  </si>
  <si>
    <t>单位用款编码</t>
  </si>
  <si>
    <t>2019年下达资金</t>
  </si>
  <si>
    <t>2019年以前结余资金</t>
  </si>
  <si>
    <t>2019年已发放资金</t>
  </si>
  <si>
    <t>已提前下达2020年资金（粤财科教[2019]239号）</t>
  </si>
  <si>
    <t>家庭经济困难寄宿生生活费补助</t>
  </si>
  <si>
    <t>家庭经济困难非寄宿生生活费补助</t>
  </si>
  <si>
    <t>少数民族地区寄宿制民族班学生生活费补助</t>
  </si>
  <si>
    <t>2020年可使用资金</t>
  </si>
  <si>
    <t>2020年需求资金</t>
  </si>
  <si>
    <t>2020年待清算资金</t>
  </si>
  <si>
    <t>应下达义务教育学生生活费补助资金</t>
  </si>
  <si>
    <t>核定清算义务教育学生生活费补助资金</t>
  </si>
  <si>
    <t>粤财科教〔2020〕124号文已下达金额</t>
  </si>
  <si>
    <t>本次下达金额</t>
  </si>
  <si>
    <t>2020年需求人数</t>
  </si>
  <si>
    <t>总计</t>
  </si>
  <si>
    <t>中央资金</t>
  </si>
  <si>
    <t>省级资金</t>
  </si>
  <si>
    <t>合计</t>
  </si>
  <si>
    <t>清算下达义务教育学生生活费补助中央资金</t>
  </si>
  <si>
    <t>义务教育学生生活费补助中央追加资金资金</t>
  </si>
  <si>
    <t>收回粤财科[2019]239号省级资金</t>
  </si>
  <si>
    <t>本次追加省级资金</t>
  </si>
  <si>
    <t>小计</t>
  </si>
  <si>
    <t>小学</t>
  </si>
  <si>
    <t>初中</t>
  </si>
  <si>
    <t>4=5+6</t>
  </si>
  <si>
    <t>19=1+2+4-3</t>
  </si>
  <si>
    <t>20=7+8+9+10+11+12+13+14+15+16+17+18</t>
  </si>
  <si>
    <t>21=19-20</t>
  </si>
  <si>
    <t>22=23+24</t>
  </si>
  <si>
    <t>25=26+27</t>
  </si>
  <si>
    <t>江门市</t>
  </si>
  <si>
    <t>江门市市辖区</t>
  </si>
  <si>
    <t>613001</t>
  </si>
  <si>
    <t>蓬江区</t>
  </si>
  <si>
    <t>613002</t>
  </si>
  <si>
    <t>江海区</t>
  </si>
  <si>
    <t>613003</t>
  </si>
  <si>
    <t>新会区</t>
  </si>
  <si>
    <t>613004</t>
  </si>
  <si>
    <t>台山市</t>
  </si>
  <si>
    <t>613005</t>
  </si>
  <si>
    <t>开平市</t>
  </si>
  <si>
    <t>613006</t>
  </si>
  <si>
    <t>鹤山市</t>
  </si>
  <si>
    <t>613007</t>
  </si>
  <si>
    <t>恩平市</t>
  </si>
  <si>
    <t>613008</t>
  </si>
  <si>
    <t>附件3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</si>
</sst>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_ ;_ * \-#,##0_ ;_ * &quot;-&quot;_ ;_ @_ "/>
    <numFmt numFmtId="177" formatCode="#,##0_ "/>
    <numFmt numFmtId="178" formatCode="#,##0.0000_ "/>
    <numFmt numFmtId="179" formatCode="0.0000_ "/>
  </numFmts>
  <fonts count="15" x14ac:knownFonts="1">
    <font>
      <sz val="12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7" fontId="8" fillId="2" borderId="1" xfId="0" applyNumberFormat="1" applyFont="1" applyFill="1" applyBorder="1" applyAlignment="1">
      <alignment vertical="center" wrapText="1"/>
    </xf>
    <xf numFmtId="179" fontId="8" fillId="2" borderId="1" xfId="0" applyNumberFormat="1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vertical="center" wrapText="1"/>
    </xf>
    <xf numFmtId="179" fontId="10" fillId="0" borderId="1" xfId="0" applyNumberFormat="1" applyFont="1" applyFill="1" applyBorder="1" applyAlignment="1">
      <alignment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常规" xfId="0" builtinId="0"/>
    <cellStyle name="常规_2012年全省义务教育在校生数情况表(报省财政厅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"/>
  <sheetViews>
    <sheetView tabSelected="1" zoomScale="110" zoomScaleNormal="110" workbookViewId="0">
      <pane xSplit="2" ySplit="7" topLeftCell="O8" activePane="bottomRight" state="frozen"/>
      <selection pane="topRight"/>
      <selection pane="bottomLeft"/>
      <selection pane="bottomRight" activeCell="K5" sqref="K5:L5"/>
    </sheetView>
  </sheetViews>
  <sheetFormatPr defaultColWidth="9" defaultRowHeight="14.25" x14ac:dyDescent="0.15"/>
  <cols>
    <col min="1" max="1" width="12.375" customWidth="1"/>
    <col min="2" max="2" width="7.25" customWidth="1"/>
    <col min="3" max="3" width="13" customWidth="1"/>
    <col min="4" max="4" width="8.625" customWidth="1"/>
    <col min="5" max="5" width="13.625" customWidth="1"/>
    <col min="6" max="8" width="14" customWidth="1"/>
    <col min="9" max="9" width="7.625" style="5" customWidth="1"/>
    <col min="10" max="10" width="9.75" style="5" customWidth="1"/>
    <col min="11" max="11" width="11.125" style="6" customWidth="1"/>
    <col min="12" max="12" width="12" style="6" customWidth="1"/>
    <col min="13" max="14" width="9.75" style="5" customWidth="1"/>
    <col min="15" max="15" width="11.875" style="6" customWidth="1"/>
    <col min="16" max="16" width="11.125" style="6" customWidth="1"/>
    <col min="17" max="17" width="8.375" style="5" customWidth="1"/>
    <col min="18" max="18" width="8.125" style="5" customWidth="1"/>
    <col min="19" max="19" width="9.625" style="6" customWidth="1"/>
    <col min="20" max="20" width="9.25" style="6" customWidth="1"/>
    <col min="21" max="21" width="13.75" customWidth="1"/>
    <col min="22" max="22" width="18.125" customWidth="1"/>
    <col min="23" max="23" width="13.75" customWidth="1"/>
    <col min="24" max="24" width="13.75" hidden="1" customWidth="1"/>
    <col min="25" max="25" width="10.25" customWidth="1"/>
    <col min="26" max="26" width="7" customWidth="1"/>
    <col min="27" max="27" width="6.625" customWidth="1"/>
    <col min="28" max="28" width="17" hidden="1" customWidth="1"/>
    <col min="29" max="29" width="10.5" customWidth="1"/>
    <col min="30" max="30" width="14.25" customWidth="1"/>
    <col min="31" max="31" width="14" customWidth="1"/>
    <col min="32" max="32" width="14.375" customWidth="1"/>
    <col min="33" max="33" width="10.5" customWidth="1"/>
    <col min="34" max="34" width="0.375" hidden="1" customWidth="1"/>
  </cols>
  <sheetData>
    <row r="1" spans="1:34" s="1" customFormat="1" ht="20.100000000000001" customHeight="1" x14ac:dyDescent="0.15">
      <c r="A1" s="7" t="s">
        <v>53</v>
      </c>
      <c r="B1" s="7"/>
      <c r="C1" s="7"/>
      <c r="D1" s="7"/>
      <c r="E1" s="7"/>
      <c r="F1" s="7"/>
      <c r="G1" s="7"/>
      <c r="H1" s="7"/>
      <c r="I1" s="18"/>
      <c r="J1" s="18"/>
      <c r="K1" s="19"/>
      <c r="L1" s="19"/>
      <c r="M1" s="18"/>
      <c r="N1" s="18"/>
      <c r="O1" s="19"/>
      <c r="P1" s="19"/>
      <c r="Q1" s="18"/>
      <c r="R1" s="18"/>
      <c r="S1" s="19"/>
      <c r="T1" s="19"/>
    </row>
    <row r="2" spans="1:34" s="2" customFormat="1" ht="51" customHeight="1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s="2" customFormat="1" ht="24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 t="s">
        <v>1</v>
      </c>
      <c r="AH3" s="8"/>
    </row>
    <row r="4" spans="1:34" s="3" customFormat="1" ht="33" customHeight="1" x14ac:dyDescent="0.15">
      <c r="A4" s="37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/>
      <c r="H4" s="36"/>
      <c r="I4" s="35" t="s">
        <v>8</v>
      </c>
      <c r="J4" s="35"/>
      <c r="K4" s="33"/>
      <c r="L4" s="33"/>
      <c r="M4" s="35" t="s">
        <v>9</v>
      </c>
      <c r="N4" s="35"/>
      <c r="O4" s="33"/>
      <c r="P4" s="33"/>
      <c r="Q4" s="35" t="s">
        <v>10</v>
      </c>
      <c r="R4" s="35"/>
      <c r="S4" s="33"/>
      <c r="T4" s="33"/>
      <c r="U4" s="36" t="s">
        <v>11</v>
      </c>
      <c r="V4" s="36" t="s">
        <v>12</v>
      </c>
      <c r="W4" s="36" t="s">
        <v>13</v>
      </c>
      <c r="X4" s="36" t="s">
        <v>14</v>
      </c>
      <c r="Y4" s="36" t="s">
        <v>15</v>
      </c>
      <c r="Z4" s="36"/>
      <c r="AA4" s="36"/>
      <c r="AB4" s="25"/>
      <c r="AC4" s="36" t="s">
        <v>16</v>
      </c>
      <c r="AD4" s="36"/>
      <c r="AE4" s="36"/>
      <c r="AF4" s="36" t="s">
        <v>17</v>
      </c>
      <c r="AG4" s="36"/>
      <c r="AH4" s="36"/>
    </row>
    <row r="5" spans="1:34" s="3" customFormat="1" ht="47.1" customHeight="1" x14ac:dyDescent="0.15">
      <c r="A5" s="37"/>
      <c r="B5" s="36"/>
      <c r="C5" s="36"/>
      <c r="D5" s="36"/>
      <c r="E5" s="36"/>
      <c r="F5" s="36"/>
      <c r="G5" s="36"/>
      <c r="H5" s="36"/>
      <c r="I5" s="33" t="s">
        <v>18</v>
      </c>
      <c r="J5" s="33"/>
      <c r="K5" s="33" t="s">
        <v>12</v>
      </c>
      <c r="L5" s="33"/>
      <c r="M5" s="33" t="s">
        <v>18</v>
      </c>
      <c r="N5" s="33"/>
      <c r="O5" s="33" t="s">
        <v>12</v>
      </c>
      <c r="P5" s="33"/>
      <c r="Q5" s="33" t="s">
        <v>18</v>
      </c>
      <c r="R5" s="33"/>
      <c r="S5" s="33" t="s">
        <v>12</v>
      </c>
      <c r="T5" s="33"/>
      <c r="U5" s="36"/>
      <c r="V5" s="36"/>
      <c r="W5" s="36"/>
      <c r="X5" s="36"/>
      <c r="Y5" s="36" t="s">
        <v>19</v>
      </c>
      <c r="Z5" s="36" t="s">
        <v>20</v>
      </c>
      <c r="AA5" s="36" t="s">
        <v>21</v>
      </c>
      <c r="AB5" s="25"/>
      <c r="AC5" s="32" t="s">
        <v>22</v>
      </c>
      <c r="AD5" s="32" t="s">
        <v>23</v>
      </c>
      <c r="AE5" s="32" t="s">
        <v>24</v>
      </c>
      <c r="AF5" s="32" t="s">
        <v>25</v>
      </c>
      <c r="AG5" s="32" t="s">
        <v>26</v>
      </c>
      <c r="AH5" s="32"/>
    </row>
    <row r="6" spans="1:34" ht="20.100000000000001" customHeight="1" x14ac:dyDescent="0.15">
      <c r="A6" s="37"/>
      <c r="B6" s="36"/>
      <c r="C6" s="36"/>
      <c r="D6" s="36"/>
      <c r="E6" s="36"/>
      <c r="F6" s="9" t="s">
        <v>27</v>
      </c>
      <c r="G6" s="31" t="s">
        <v>20</v>
      </c>
      <c r="H6" s="9" t="s">
        <v>21</v>
      </c>
      <c r="I6" s="30" t="s">
        <v>28</v>
      </c>
      <c r="J6" s="30" t="s">
        <v>29</v>
      </c>
      <c r="K6" s="30" t="s">
        <v>28</v>
      </c>
      <c r="L6" s="30" t="s">
        <v>29</v>
      </c>
      <c r="M6" s="29" t="s">
        <v>28</v>
      </c>
      <c r="N6" s="29" t="s">
        <v>29</v>
      </c>
      <c r="O6" s="30" t="s">
        <v>28</v>
      </c>
      <c r="P6" s="30" t="s">
        <v>29</v>
      </c>
      <c r="Q6" s="29" t="s">
        <v>28</v>
      </c>
      <c r="R6" s="29" t="s">
        <v>29</v>
      </c>
      <c r="S6" s="30" t="s">
        <v>28</v>
      </c>
      <c r="T6" s="30" t="s">
        <v>29</v>
      </c>
      <c r="U6" s="36"/>
      <c r="V6" s="36"/>
      <c r="W6" s="36"/>
      <c r="X6" s="36"/>
      <c r="Y6" s="38"/>
      <c r="Z6" s="38"/>
      <c r="AA6" s="38"/>
      <c r="AB6" s="25"/>
      <c r="AC6" s="32"/>
      <c r="AD6" s="32"/>
      <c r="AE6" s="32"/>
      <c r="AF6" s="32"/>
      <c r="AG6" s="32"/>
      <c r="AH6" s="32"/>
    </row>
    <row r="7" spans="1:34" s="4" customFormat="1" ht="30" customHeight="1" x14ac:dyDescent="0.15">
      <c r="A7" s="10"/>
      <c r="B7" s="11"/>
      <c r="C7" s="11">
        <v>1</v>
      </c>
      <c r="D7" s="11">
        <v>2</v>
      </c>
      <c r="E7" s="11">
        <v>3</v>
      </c>
      <c r="F7" s="10" t="s">
        <v>30</v>
      </c>
      <c r="G7" s="11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24">
        <v>15</v>
      </c>
      <c r="R7" s="24">
        <v>16</v>
      </c>
      <c r="S7" s="24">
        <v>17</v>
      </c>
      <c r="T7" s="24">
        <v>18</v>
      </c>
      <c r="U7" s="11" t="s">
        <v>31</v>
      </c>
      <c r="V7" s="11" t="s">
        <v>32</v>
      </c>
      <c r="W7" s="11" t="s">
        <v>33</v>
      </c>
      <c r="X7" s="11"/>
      <c r="Y7" s="11" t="s">
        <v>34</v>
      </c>
      <c r="Z7" s="11">
        <v>23</v>
      </c>
      <c r="AA7" s="11">
        <v>24</v>
      </c>
      <c r="AB7" s="39"/>
      <c r="AC7" s="26" t="s">
        <v>35</v>
      </c>
      <c r="AD7" s="26">
        <v>26</v>
      </c>
      <c r="AE7" s="26">
        <v>27</v>
      </c>
      <c r="AF7" s="26">
        <v>28</v>
      </c>
      <c r="AG7" s="26">
        <v>29</v>
      </c>
      <c r="AH7" s="26"/>
    </row>
    <row r="8" spans="1:34" ht="20.100000000000001" customHeight="1" x14ac:dyDescent="0.15">
      <c r="A8" s="13" t="s">
        <v>36</v>
      </c>
      <c r="B8" s="17"/>
      <c r="C8" s="12">
        <f>SUM(C9:C16)</f>
        <v>1098</v>
      </c>
      <c r="D8" s="12"/>
      <c r="E8" s="12">
        <f>SUM(E9:E16)</f>
        <v>824.4</v>
      </c>
      <c r="F8" s="12">
        <f>SUM(F9:F16)</f>
        <v>1772.4749999999999</v>
      </c>
      <c r="G8" s="12">
        <v>883</v>
      </c>
      <c r="H8" s="12">
        <v>889.47500000000002</v>
      </c>
      <c r="I8" s="20">
        <f t="shared" ref="I8:X8" si="0">SUM(I9:I16)</f>
        <v>119</v>
      </c>
      <c r="J8" s="20">
        <f t="shared" si="0"/>
        <v>3856</v>
      </c>
      <c r="K8" s="21">
        <f t="shared" si="0"/>
        <v>11.9</v>
      </c>
      <c r="L8" s="21">
        <f t="shared" si="0"/>
        <v>482</v>
      </c>
      <c r="M8" s="20">
        <f t="shared" si="0"/>
        <v>8921</v>
      </c>
      <c r="N8" s="20">
        <f t="shared" si="0"/>
        <v>1522</v>
      </c>
      <c r="O8" s="21">
        <f t="shared" si="0"/>
        <v>446.04999999999995</v>
      </c>
      <c r="P8" s="21">
        <f t="shared" si="0"/>
        <v>114.14999999999999</v>
      </c>
      <c r="Q8" s="20">
        <f t="shared" si="0"/>
        <v>0</v>
      </c>
      <c r="R8" s="20">
        <f t="shared" si="0"/>
        <v>0</v>
      </c>
      <c r="S8" s="21">
        <f t="shared" si="0"/>
        <v>0</v>
      </c>
      <c r="T8" s="21">
        <f t="shared" si="0"/>
        <v>0</v>
      </c>
      <c r="U8" s="12">
        <f t="shared" si="0"/>
        <v>2046.075</v>
      </c>
      <c r="V8" s="12">
        <f t="shared" si="0"/>
        <v>1054.0999999999999</v>
      </c>
      <c r="W8" s="12">
        <f t="shared" si="0"/>
        <v>-991.97500000000002</v>
      </c>
      <c r="X8" s="12">
        <f t="shared" si="0"/>
        <v>0</v>
      </c>
      <c r="Y8" s="27">
        <f t="shared" ref="Y8:Y16" si="1">Z8+AA8</f>
        <v>0</v>
      </c>
      <c r="Z8" s="27">
        <f>SUM(Z9:Z16)</f>
        <v>0</v>
      </c>
      <c r="AA8" s="27"/>
      <c r="AB8" s="27">
        <v>889.47500000000002</v>
      </c>
      <c r="AC8" s="27">
        <f t="shared" ref="AC8:AC16" si="2">AD8+AE8</f>
        <v>869</v>
      </c>
      <c r="AD8" s="27">
        <v>0</v>
      </c>
      <c r="AE8" s="27">
        <v>869</v>
      </c>
      <c r="AF8" s="27">
        <f t="shared" ref="AF8:AF16" si="3">AH8</f>
        <v>869</v>
      </c>
      <c r="AG8" s="27"/>
      <c r="AH8" s="27">
        <f>SUM(AH9:AH16)</f>
        <v>869</v>
      </c>
    </row>
    <row r="9" spans="1:34" ht="20.100000000000001" customHeight="1" x14ac:dyDescent="0.15">
      <c r="A9" s="14" t="s">
        <v>37</v>
      </c>
      <c r="B9" s="15" t="s">
        <v>38</v>
      </c>
      <c r="C9" s="16">
        <v>10</v>
      </c>
      <c r="D9" s="16"/>
      <c r="E9" s="16">
        <v>11.012499999999999</v>
      </c>
      <c r="F9" s="16">
        <f t="shared" ref="F9:F16" si="4">G9+H9</f>
        <v>34.625</v>
      </c>
      <c r="G9" s="16">
        <v>17</v>
      </c>
      <c r="H9" s="16">
        <v>17.625</v>
      </c>
      <c r="I9" s="22">
        <v>20</v>
      </c>
      <c r="J9" s="22">
        <v>30</v>
      </c>
      <c r="K9" s="23">
        <f t="shared" ref="K9:K16" si="5">I9*0.1</f>
        <v>2</v>
      </c>
      <c r="L9" s="23">
        <f t="shared" ref="L9:L16" si="6">J9*0.125</f>
        <v>3.75</v>
      </c>
      <c r="M9" s="22">
        <v>200</v>
      </c>
      <c r="N9" s="22">
        <v>80</v>
      </c>
      <c r="O9" s="23">
        <f t="shared" ref="O9:O16" si="7">M9*0.05</f>
        <v>10</v>
      </c>
      <c r="P9" s="23">
        <f t="shared" ref="P9:P16" si="8">N9*0.075</f>
        <v>6</v>
      </c>
      <c r="Q9" s="22"/>
      <c r="R9" s="22"/>
      <c r="S9" s="23"/>
      <c r="T9" s="23"/>
      <c r="U9" s="16">
        <f t="shared" ref="U9:U16" si="9">C9+D9-E9+F9</f>
        <v>33.612499999999997</v>
      </c>
      <c r="V9" s="16">
        <f t="shared" ref="V9:V16" si="10">K9+L9+O9+P9+S9+T9</f>
        <v>21.75</v>
      </c>
      <c r="W9" s="16">
        <f t="shared" ref="W9:W16" si="11">V9-U9</f>
        <v>-11.862499999999997</v>
      </c>
      <c r="X9" s="16">
        <f t="shared" ref="X9:X16" si="12">IF(W9&gt;0,W9,0)</f>
        <v>0</v>
      </c>
      <c r="Y9" s="28">
        <f t="shared" si="1"/>
        <v>0</v>
      </c>
      <c r="Z9" s="28">
        <f t="shared" ref="Z9:Z16" si="13">ROUNDUP(X9,0)</f>
        <v>0</v>
      </c>
      <c r="AA9" s="28"/>
      <c r="AB9" s="28">
        <v>17.625</v>
      </c>
      <c r="AC9" s="28">
        <f t="shared" si="2"/>
        <v>0</v>
      </c>
      <c r="AD9" s="28">
        <v>0</v>
      </c>
      <c r="AE9" s="28"/>
      <c r="AF9" s="28">
        <f t="shared" si="3"/>
        <v>0</v>
      </c>
      <c r="AG9" s="28"/>
      <c r="AH9" s="28"/>
    </row>
    <row r="10" spans="1:34" ht="20.100000000000001" customHeight="1" x14ac:dyDescent="0.15">
      <c r="A10" s="14" t="s">
        <v>39</v>
      </c>
      <c r="B10" s="15" t="s">
        <v>40</v>
      </c>
      <c r="C10" s="16">
        <v>66</v>
      </c>
      <c r="D10" s="16"/>
      <c r="E10" s="16">
        <v>32.25</v>
      </c>
      <c r="F10" s="16">
        <f t="shared" si="4"/>
        <v>152.92500000000001</v>
      </c>
      <c r="G10" s="16">
        <v>76</v>
      </c>
      <c r="H10" s="16">
        <v>76.924999999999997</v>
      </c>
      <c r="I10" s="22">
        <v>0</v>
      </c>
      <c r="J10" s="22">
        <v>59</v>
      </c>
      <c r="K10" s="23">
        <f t="shared" si="5"/>
        <v>0</v>
      </c>
      <c r="L10" s="23">
        <f t="shared" si="6"/>
        <v>7.375</v>
      </c>
      <c r="M10" s="22">
        <v>622</v>
      </c>
      <c r="N10" s="22">
        <v>306</v>
      </c>
      <c r="O10" s="23">
        <f t="shared" si="7"/>
        <v>31.1</v>
      </c>
      <c r="P10" s="23">
        <f t="shared" si="8"/>
        <v>22.95</v>
      </c>
      <c r="Q10" s="22"/>
      <c r="R10" s="22"/>
      <c r="S10" s="23"/>
      <c r="T10" s="23"/>
      <c r="U10" s="16">
        <f t="shared" si="9"/>
        <v>186.67500000000001</v>
      </c>
      <c r="V10" s="16">
        <f t="shared" si="10"/>
        <v>61.424999999999997</v>
      </c>
      <c r="W10" s="16">
        <f t="shared" si="11"/>
        <v>-125.25000000000001</v>
      </c>
      <c r="X10" s="16">
        <f t="shared" si="12"/>
        <v>0</v>
      </c>
      <c r="Y10" s="28">
        <f t="shared" si="1"/>
        <v>0</v>
      </c>
      <c r="Z10" s="28">
        <f t="shared" si="13"/>
        <v>0</v>
      </c>
      <c r="AA10" s="28"/>
      <c r="AB10" s="28">
        <v>76.924999999999997</v>
      </c>
      <c r="AC10" s="28">
        <f t="shared" si="2"/>
        <v>76</v>
      </c>
      <c r="AD10" s="28">
        <v>0</v>
      </c>
      <c r="AE10" s="28">
        <v>76</v>
      </c>
      <c r="AF10" s="28">
        <f t="shared" si="3"/>
        <v>76</v>
      </c>
      <c r="AG10" s="28"/>
      <c r="AH10" s="28">
        <v>76</v>
      </c>
    </row>
    <row r="11" spans="1:34" ht="20.100000000000001" customHeight="1" x14ac:dyDescent="0.15">
      <c r="A11" s="14" t="s">
        <v>41</v>
      </c>
      <c r="B11" s="15" t="s">
        <v>42</v>
      </c>
      <c r="C11" s="16">
        <v>25</v>
      </c>
      <c r="D11" s="16"/>
      <c r="E11" s="16">
        <v>13.4625</v>
      </c>
      <c r="F11" s="16">
        <f t="shared" si="4"/>
        <v>63.475000000000001</v>
      </c>
      <c r="G11" s="16">
        <v>31</v>
      </c>
      <c r="H11" s="16">
        <v>32.475000000000001</v>
      </c>
      <c r="I11" s="22">
        <v>4</v>
      </c>
      <c r="J11" s="22">
        <v>3</v>
      </c>
      <c r="K11" s="23">
        <f t="shared" si="5"/>
        <v>0.4</v>
      </c>
      <c r="L11" s="23">
        <f t="shared" si="6"/>
        <v>0.375</v>
      </c>
      <c r="M11" s="22">
        <v>448</v>
      </c>
      <c r="N11" s="22">
        <v>178</v>
      </c>
      <c r="O11" s="23">
        <f t="shared" si="7"/>
        <v>22.400000000000002</v>
      </c>
      <c r="P11" s="23">
        <f t="shared" si="8"/>
        <v>13.35</v>
      </c>
      <c r="Q11" s="22"/>
      <c r="R11" s="22"/>
      <c r="S11" s="23"/>
      <c r="T11" s="23"/>
      <c r="U11" s="16">
        <f t="shared" si="9"/>
        <v>75.012500000000003</v>
      </c>
      <c r="V11" s="16">
        <f t="shared" si="10"/>
        <v>36.524999999999999</v>
      </c>
      <c r="W11" s="16">
        <f t="shared" si="11"/>
        <v>-38.487500000000004</v>
      </c>
      <c r="X11" s="16">
        <f t="shared" si="12"/>
        <v>0</v>
      </c>
      <c r="Y11" s="28">
        <f t="shared" si="1"/>
        <v>0</v>
      </c>
      <c r="Z11" s="28">
        <f t="shared" si="13"/>
        <v>0</v>
      </c>
      <c r="AA11" s="28"/>
      <c r="AB11" s="28">
        <v>32.475000000000001</v>
      </c>
      <c r="AC11" s="28">
        <f t="shared" si="2"/>
        <v>32</v>
      </c>
      <c r="AD11" s="28">
        <v>0</v>
      </c>
      <c r="AE11" s="28">
        <v>32</v>
      </c>
      <c r="AF11" s="28">
        <f t="shared" si="3"/>
        <v>32</v>
      </c>
      <c r="AG11" s="28"/>
      <c r="AH11" s="28">
        <v>32</v>
      </c>
    </row>
    <row r="12" spans="1:34" ht="20.100000000000001" customHeight="1" x14ac:dyDescent="0.15">
      <c r="A12" s="14" t="s">
        <v>43</v>
      </c>
      <c r="B12" s="15" t="s">
        <v>44</v>
      </c>
      <c r="C12" s="16">
        <v>126</v>
      </c>
      <c r="D12" s="16"/>
      <c r="E12" s="16">
        <v>63.07</v>
      </c>
      <c r="F12" s="16">
        <f t="shared" si="4"/>
        <v>294.07499999999999</v>
      </c>
      <c r="G12" s="16">
        <v>147</v>
      </c>
      <c r="H12" s="16">
        <v>147.07499999999999</v>
      </c>
      <c r="I12" s="22">
        <v>1</v>
      </c>
      <c r="J12" s="22">
        <v>200</v>
      </c>
      <c r="K12" s="23">
        <f t="shared" si="5"/>
        <v>0.1</v>
      </c>
      <c r="L12" s="23">
        <f t="shared" si="6"/>
        <v>25</v>
      </c>
      <c r="M12" s="22">
        <v>900</v>
      </c>
      <c r="N12" s="22">
        <v>400</v>
      </c>
      <c r="O12" s="23">
        <f t="shared" si="7"/>
        <v>45</v>
      </c>
      <c r="P12" s="23">
        <f t="shared" si="8"/>
        <v>30</v>
      </c>
      <c r="Q12" s="22"/>
      <c r="R12" s="22"/>
      <c r="S12" s="23"/>
      <c r="T12" s="23"/>
      <c r="U12" s="16">
        <f t="shared" si="9"/>
        <v>357.005</v>
      </c>
      <c r="V12" s="16">
        <f t="shared" si="10"/>
        <v>100.1</v>
      </c>
      <c r="W12" s="16">
        <f t="shared" si="11"/>
        <v>-256.90499999999997</v>
      </c>
      <c r="X12" s="16">
        <f t="shared" si="12"/>
        <v>0</v>
      </c>
      <c r="Y12" s="28">
        <f t="shared" si="1"/>
        <v>0</v>
      </c>
      <c r="Z12" s="28">
        <f t="shared" si="13"/>
        <v>0</v>
      </c>
      <c r="AA12" s="28"/>
      <c r="AB12" s="28">
        <v>147.07499999999999</v>
      </c>
      <c r="AC12" s="28">
        <f t="shared" si="2"/>
        <v>147</v>
      </c>
      <c r="AD12" s="28">
        <v>0</v>
      </c>
      <c r="AE12" s="28">
        <v>147</v>
      </c>
      <c r="AF12" s="28">
        <f t="shared" si="3"/>
        <v>147</v>
      </c>
      <c r="AG12" s="28"/>
      <c r="AH12" s="28">
        <v>147</v>
      </c>
    </row>
    <row r="13" spans="1:34" ht="20.100000000000001" customHeight="1" x14ac:dyDescent="0.15">
      <c r="A13" s="14" t="s">
        <v>45</v>
      </c>
      <c r="B13" s="15" t="s">
        <v>46</v>
      </c>
      <c r="C13" s="16">
        <v>344</v>
      </c>
      <c r="D13" s="16"/>
      <c r="E13" s="16">
        <v>299.06</v>
      </c>
      <c r="F13" s="16">
        <f t="shared" si="4"/>
        <v>413.15</v>
      </c>
      <c r="G13" s="16">
        <v>206</v>
      </c>
      <c r="H13" s="16">
        <v>207.15</v>
      </c>
      <c r="I13" s="22">
        <v>80</v>
      </c>
      <c r="J13" s="22">
        <v>1476</v>
      </c>
      <c r="K13" s="23">
        <f t="shared" si="5"/>
        <v>8</v>
      </c>
      <c r="L13" s="23">
        <f t="shared" si="6"/>
        <v>184.5</v>
      </c>
      <c r="M13" s="22">
        <v>2763</v>
      </c>
      <c r="N13" s="22">
        <v>243</v>
      </c>
      <c r="O13" s="23">
        <f t="shared" si="7"/>
        <v>138.15</v>
      </c>
      <c r="P13" s="23">
        <f t="shared" si="8"/>
        <v>18.224999999999998</v>
      </c>
      <c r="Q13" s="22"/>
      <c r="R13" s="22"/>
      <c r="S13" s="23"/>
      <c r="T13" s="23"/>
      <c r="U13" s="16">
        <f t="shared" si="9"/>
        <v>458.09</v>
      </c>
      <c r="V13" s="16">
        <f t="shared" si="10"/>
        <v>348.875</v>
      </c>
      <c r="W13" s="16">
        <f t="shared" si="11"/>
        <v>-109.21499999999997</v>
      </c>
      <c r="X13" s="16">
        <f t="shared" si="12"/>
        <v>0</v>
      </c>
      <c r="Y13" s="28">
        <f t="shared" si="1"/>
        <v>0</v>
      </c>
      <c r="Z13" s="28">
        <f t="shared" si="13"/>
        <v>0</v>
      </c>
      <c r="AA13" s="28"/>
      <c r="AB13" s="28">
        <v>207.15</v>
      </c>
      <c r="AC13" s="28">
        <f t="shared" si="2"/>
        <v>207</v>
      </c>
      <c r="AD13" s="28">
        <v>0</v>
      </c>
      <c r="AE13" s="28">
        <v>207</v>
      </c>
      <c r="AF13" s="28">
        <f t="shared" si="3"/>
        <v>207</v>
      </c>
      <c r="AG13" s="28"/>
      <c r="AH13" s="28">
        <v>207</v>
      </c>
    </row>
    <row r="14" spans="1:34" ht="20.100000000000001" customHeight="1" x14ac:dyDescent="0.15">
      <c r="A14" s="14" t="s">
        <v>47</v>
      </c>
      <c r="B14" s="15" t="s">
        <v>48</v>
      </c>
      <c r="C14" s="16">
        <v>74</v>
      </c>
      <c r="D14" s="16"/>
      <c r="E14" s="16">
        <v>77.155000000000001</v>
      </c>
      <c r="F14" s="16">
        <f t="shared" si="4"/>
        <v>274.55</v>
      </c>
      <c r="G14" s="16">
        <v>137</v>
      </c>
      <c r="H14" s="16">
        <v>137.55000000000001</v>
      </c>
      <c r="I14" s="22">
        <v>4</v>
      </c>
      <c r="J14" s="22">
        <v>450</v>
      </c>
      <c r="K14" s="23">
        <f t="shared" si="5"/>
        <v>0.4</v>
      </c>
      <c r="L14" s="23">
        <f t="shared" si="6"/>
        <v>56.25</v>
      </c>
      <c r="M14" s="22">
        <v>1000</v>
      </c>
      <c r="N14" s="22">
        <v>250</v>
      </c>
      <c r="O14" s="23">
        <f t="shared" si="7"/>
        <v>50</v>
      </c>
      <c r="P14" s="23">
        <f t="shared" si="8"/>
        <v>18.75</v>
      </c>
      <c r="Q14" s="22"/>
      <c r="R14" s="22"/>
      <c r="S14" s="23"/>
      <c r="T14" s="23"/>
      <c r="U14" s="16">
        <f t="shared" si="9"/>
        <v>271.39499999999998</v>
      </c>
      <c r="V14" s="16">
        <f t="shared" si="10"/>
        <v>125.4</v>
      </c>
      <c r="W14" s="16">
        <f t="shared" si="11"/>
        <v>-145.99499999999998</v>
      </c>
      <c r="X14" s="16">
        <f t="shared" si="12"/>
        <v>0</v>
      </c>
      <c r="Y14" s="28">
        <f t="shared" si="1"/>
        <v>0</v>
      </c>
      <c r="Z14" s="28">
        <f t="shared" si="13"/>
        <v>0</v>
      </c>
      <c r="AA14" s="28"/>
      <c r="AB14" s="28">
        <v>137.55000000000001</v>
      </c>
      <c r="AC14" s="28">
        <f t="shared" si="2"/>
        <v>137</v>
      </c>
      <c r="AD14" s="28">
        <v>0</v>
      </c>
      <c r="AE14" s="28">
        <v>137</v>
      </c>
      <c r="AF14" s="28">
        <f t="shared" si="3"/>
        <v>137</v>
      </c>
      <c r="AG14" s="28"/>
      <c r="AH14" s="28">
        <v>137</v>
      </c>
    </row>
    <row r="15" spans="1:34" ht="20.100000000000001" customHeight="1" x14ac:dyDescent="0.15">
      <c r="A15" s="14" t="s">
        <v>49</v>
      </c>
      <c r="B15" s="15" t="s">
        <v>50</v>
      </c>
      <c r="C15" s="16">
        <v>216</v>
      </c>
      <c r="D15" s="16"/>
      <c r="E15" s="16">
        <v>120.19750000000001</v>
      </c>
      <c r="F15" s="16">
        <f t="shared" si="4"/>
        <v>241.2</v>
      </c>
      <c r="G15" s="16">
        <v>120</v>
      </c>
      <c r="H15" s="16">
        <v>121.2</v>
      </c>
      <c r="I15" s="22">
        <v>7</v>
      </c>
      <c r="J15" s="22">
        <v>631</v>
      </c>
      <c r="K15" s="23">
        <f t="shared" si="5"/>
        <v>0.70000000000000007</v>
      </c>
      <c r="L15" s="23">
        <f t="shared" si="6"/>
        <v>78.875</v>
      </c>
      <c r="M15" s="22">
        <v>973</v>
      </c>
      <c r="N15" s="22">
        <v>17</v>
      </c>
      <c r="O15" s="23">
        <f t="shared" si="7"/>
        <v>48.650000000000006</v>
      </c>
      <c r="P15" s="23">
        <f t="shared" si="8"/>
        <v>1.2749999999999999</v>
      </c>
      <c r="Q15" s="22"/>
      <c r="R15" s="22"/>
      <c r="S15" s="23"/>
      <c r="T15" s="23"/>
      <c r="U15" s="16">
        <f t="shared" si="9"/>
        <v>337.0025</v>
      </c>
      <c r="V15" s="16">
        <f t="shared" si="10"/>
        <v>129.50000000000003</v>
      </c>
      <c r="W15" s="16">
        <f t="shared" si="11"/>
        <v>-207.50249999999997</v>
      </c>
      <c r="X15" s="16">
        <f t="shared" si="12"/>
        <v>0</v>
      </c>
      <c r="Y15" s="28">
        <f t="shared" si="1"/>
        <v>0</v>
      </c>
      <c r="Z15" s="28">
        <f t="shared" si="13"/>
        <v>0</v>
      </c>
      <c r="AA15" s="28"/>
      <c r="AB15" s="28">
        <v>121.2</v>
      </c>
      <c r="AC15" s="28">
        <f t="shared" si="2"/>
        <v>121</v>
      </c>
      <c r="AD15" s="28">
        <v>0</v>
      </c>
      <c r="AE15" s="28">
        <v>121</v>
      </c>
      <c r="AF15" s="28">
        <f t="shared" si="3"/>
        <v>121</v>
      </c>
      <c r="AG15" s="28"/>
      <c r="AH15" s="28">
        <v>121</v>
      </c>
    </row>
    <row r="16" spans="1:34" ht="20.100000000000001" customHeight="1" x14ac:dyDescent="0.15">
      <c r="A16" s="14" t="s">
        <v>51</v>
      </c>
      <c r="B16" s="15" t="s">
        <v>52</v>
      </c>
      <c r="C16" s="16">
        <v>237</v>
      </c>
      <c r="D16" s="16"/>
      <c r="E16" s="16">
        <v>208.1925</v>
      </c>
      <c r="F16" s="16">
        <f t="shared" si="4"/>
        <v>298.47500000000002</v>
      </c>
      <c r="G16" s="16">
        <v>149</v>
      </c>
      <c r="H16" s="16">
        <v>149.47499999999999</v>
      </c>
      <c r="I16" s="22">
        <v>3</v>
      </c>
      <c r="J16" s="22">
        <v>1007</v>
      </c>
      <c r="K16" s="23">
        <f t="shared" si="5"/>
        <v>0.30000000000000004</v>
      </c>
      <c r="L16" s="23">
        <f t="shared" si="6"/>
        <v>125.875</v>
      </c>
      <c r="M16" s="22">
        <v>2015</v>
      </c>
      <c r="N16" s="22">
        <v>48</v>
      </c>
      <c r="O16" s="23">
        <f t="shared" si="7"/>
        <v>100.75</v>
      </c>
      <c r="P16" s="23">
        <f t="shared" si="8"/>
        <v>3.5999999999999996</v>
      </c>
      <c r="Q16" s="22"/>
      <c r="R16" s="22"/>
      <c r="S16" s="23"/>
      <c r="T16" s="23"/>
      <c r="U16" s="16">
        <f t="shared" si="9"/>
        <v>327.28250000000003</v>
      </c>
      <c r="V16" s="16">
        <f t="shared" si="10"/>
        <v>230.52500000000001</v>
      </c>
      <c r="W16" s="16">
        <f t="shared" si="11"/>
        <v>-96.757500000000022</v>
      </c>
      <c r="X16" s="16">
        <f t="shared" si="12"/>
        <v>0</v>
      </c>
      <c r="Y16" s="28">
        <f t="shared" si="1"/>
        <v>0</v>
      </c>
      <c r="Z16" s="28">
        <f t="shared" si="13"/>
        <v>0</v>
      </c>
      <c r="AA16" s="28"/>
      <c r="AB16" s="28">
        <v>149.47499999999999</v>
      </c>
      <c r="AC16" s="28">
        <f t="shared" si="2"/>
        <v>149</v>
      </c>
      <c r="AD16" s="28">
        <v>0</v>
      </c>
      <c r="AE16" s="28">
        <v>149</v>
      </c>
      <c r="AF16" s="28">
        <f t="shared" si="3"/>
        <v>149</v>
      </c>
      <c r="AG16" s="28"/>
      <c r="AH16" s="28">
        <v>149</v>
      </c>
    </row>
  </sheetData>
  <mergeCells count="32">
    <mergeCell ref="A2:AG2"/>
    <mergeCell ref="I4:L4"/>
    <mergeCell ref="M4:P4"/>
    <mergeCell ref="Q4:T4"/>
    <mergeCell ref="Y4:AA4"/>
    <mergeCell ref="AC4:AE4"/>
    <mergeCell ref="AF4:AH4"/>
    <mergeCell ref="U4:U6"/>
    <mergeCell ref="V4:V6"/>
    <mergeCell ref="W4:W6"/>
    <mergeCell ref="X4:X6"/>
    <mergeCell ref="Y5:Y6"/>
    <mergeCell ref="Z5:Z6"/>
    <mergeCell ref="AA5:AA6"/>
    <mergeCell ref="AC5:AC6"/>
    <mergeCell ref="AD5:AD6"/>
    <mergeCell ref="A4:A6"/>
    <mergeCell ref="B4:B6"/>
    <mergeCell ref="C4:C6"/>
    <mergeCell ref="D4:D6"/>
    <mergeCell ref="E4:E6"/>
    <mergeCell ref="AE5:AE6"/>
    <mergeCell ref="AF5:AF6"/>
    <mergeCell ref="AG5:AG6"/>
    <mergeCell ref="AH5:AH6"/>
    <mergeCell ref="F4:H5"/>
    <mergeCell ref="S5:T5"/>
    <mergeCell ref="I5:J5"/>
    <mergeCell ref="K5:L5"/>
    <mergeCell ref="M5:N5"/>
    <mergeCell ref="O5:P5"/>
    <mergeCell ref="Q5:R5"/>
  </mergeCells>
  <phoneticPr fontId="14" type="noConversion"/>
  <pageMargins left="0.11811023622047245" right="7.874015748031496E-2" top="0.35433070866141736" bottom="0.98425196850393704" header="0.23622047244094491" footer="0.51181102362204722"/>
  <pageSetup paperSize="9" scale="39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卢颖佳</dc:creator>
  <cp:lastModifiedBy>王晓红</cp:lastModifiedBy>
  <cp:lastPrinted>2020-07-14T03:05:12Z</cp:lastPrinted>
  <dcterms:created xsi:type="dcterms:W3CDTF">2018-05-16T01:45:00Z</dcterms:created>
  <dcterms:modified xsi:type="dcterms:W3CDTF">2020-07-14T03:05:30Z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