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1835" windowHeight="7605"/>
  </bookViews>
  <sheets>
    <sheet name="2021年国家级、省级生态公益林效益补偿资金分配明细表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9" i="1" l="1"/>
  <c r="S9" i="1"/>
  <c r="C26" i="1" l="1"/>
  <c r="S12" i="1" l="1"/>
  <c r="U8" i="1"/>
  <c r="V8" i="1"/>
  <c r="W8" i="1"/>
  <c r="X8" i="1"/>
  <c r="Y8" i="1"/>
  <c r="Z8" i="1"/>
  <c r="AA8" i="1"/>
  <c r="R8" i="1"/>
  <c r="Q8" i="1"/>
  <c r="M8" i="1"/>
  <c r="N8" i="1"/>
  <c r="O8" i="1"/>
  <c r="P8" i="1"/>
  <c r="N9" i="1"/>
  <c r="O9" i="1"/>
  <c r="P9" i="1"/>
  <c r="L8" i="1"/>
  <c r="W9" i="1"/>
  <c r="X9" i="1"/>
  <c r="Y9" i="1"/>
  <c r="V9" i="1"/>
  <c r="U9" i="1"/>
  <c r="M9" i="1"/>
  <c r="L9" i="1"/>
  <c r="J26" i="1"/>
  <c r="J13" i="1"/>
  <c r="J14" i="1"/>
  <c r="J15" i="1"/>
  <c r="J16" i="1"/>
  <c r="J17" i="1"/>
  <c r="J18" i="1"/>
  <c r="J19" i="1"/>
  <c r="J20" i="1"/>
  <c r="J21" i="1"/>
  <c r="I21" i="1" s="1"/>
  <c r="J22" i="1"/>
  <c r="J23" i="1"/>
  <c r="I23" i="1" s="1"/>
  <c r="J24" i="1"/>
  <c r="J25" i="1"/>
  <c r="J12" i="1"/>
  <c r="Q26" i="1"/>
  <c r="Q11" i="1"/>
  <c r="Q10" i="1"/>
  <c r="R26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12" i="1"/>
  <c r="I13" i="1"/>
  <c r="I15" i="1"/>
  <c r="S18" i="1"/>
  <c r="I18" i="1" s="1"/>
  <c r="I19" i="1"/>
  <c r="I25" i="1"/>
  <c r="I12" i="1"/>
  <c r="Z26" i="1"/>
  <c r="Z11" i="1"/>
  <c r="Z10" i="1"/>
  <c r="AA16" i="1"/>
  <c r="AA26" i="1" s="1"/>
  <c r="AA17" i="1"/>
  <c r="AA18" i="1"/>
  <c r="AA12" i="1"/>
  <c r="K26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T16" i="1"/>
  <c r="S16" i="1" s="1"/>
  <c r="T17" i="1"/>
  <c r="S17" i="1" s="1"/>
  <c r="I17" i="1" s="1"/>
  <c r="T18" i="1"/>
  <c r="T12" i="1"/>
  <c r="I11" i="1"/>
  <c r="I14" i="1"/>
  <c r="I20" i="1"/>
  <c r="I22" i="1"/>
  <c r="I24" i="1"/>
  <c r="I10" i="1"/>
  <c r="I9" i="1"/>
  <c r="I16" i="1" l="1"/>
  <c r="S26" i="1"/>
  <c r="T26" i="1"/>
  <c r="I26" i="1"/>
</calcChain>
</file>

<file path=xl/sharedStrings.xml><?xml version="1.0" encoding="utf-8"?>
<sst xmlns="http://schemas.openxmlformats.org/spreadsheetml/2006/main" count="56" uniqueCount="44">
  <si>
    <r>
      <t>单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仿宋_GB2312"/>
        <family val="3"/>
        <charset val="134"/>
      </rPr>
      <t>位</t>
    </r>
  </si>
  <si>
    <t>其中：</t>
  </si>
  <si>
    <t>下达资金合计</t>
  </si>
  <si>
    <t>一般
区域（中央16，省级20）</t>
  </si>
  <si>
    <t>特殊
区域
（增量）</t>
  </si>
  <si>
    <t>应下达
资金</t>
  </si>
  <si>
    <t>损失性
补偿</t>
  </si>
  <si>
    <t>管护经费（17%）</t>
  </si>
  <si>
    <t>10%工资</t>
  </si>
  <si>
    <t>1%防火</t>
  </si>
  <si>
    <t>1%工具</t>
  </si>
  <si>
    <t>1%奖励</t>
  </si>
  <si>
    <t>1%区管理</t>
  </si>
  <si>
    <t>1.5%街道管理</t>
  </si>
  <si>
    <t>1.5%村管理</t>
  </si>
  <si>
    <t>合计</t>
  </si>
  <si>
    <t>江海区自然资源局</t>
  </si>
  <si>
    <t>外海街道</t>
  </si>
  <si>
    <t>江南街道</t>
  </si>
  <si>
    <t>金溪</t>
  </si>
  <si>
    <t>麻三</t>
  </si>
  <si>
    <t>麻二</t>
  </si>
  <si>
    <t>麻一</t>
  </si>
  <si>
    <t>南山</t>
  </si>
  <si>
    <t>东南</t>
  </si>
  <si>
    <t>外海农服</t>
  </si>
  <si>
    <t>东宁</t>
  </si>
  <si>
    <t>七西</t>
  </si>
  <si>
    <t>前进</t>
  </si>
  <si>
    <t>清兰</t>
  </si>
  <si>
    <r>
      <t>滘</t>
    </r>
    <r>
      <rPr>
        <sz val="16"/>
        <color rgb="FF000000"/>
        <rFont val="仿宋_GB2312"/>
        <family val="3"/>
        <charset val="134"/>
      </rPr>
      <t>北股份</t>
    </r>
  </si>
  <si>
    <r>
      <t>滘</t>
    </r>
    <r>
      <rPr>
        <sz val="16"/>
        <color rgb="FF000000"/>
        <rFont val="仿宋_GB2312"/>
        <family val="3"/>
        <charset val="134"/>
      </rPr>
      <t>头股份</t>
    </r>
  </si>
  <si>
    <r>
      <t>滘</t>
    </r>
    <r>
      <rPr>
        <sz val="16"/>
        <color rgb="FF000000"/>
        <rFont val="仿宋_GB2312"/>
        <family val="3"/>
        <charset val="134"/>
      </rPr>
      <t>头永星</t>
    </r>
  </si>
  <si>
    <t>2021年国家级、省级生态公益林效益补偿资金分配明细表</t>
    <phoneticPr fontId="1" type="noConversion"/>
  </si>
  <si>
    <t>应下达
资金</t>
    <phoneticPr fontId="1" type="noConversion"/>
  </si>
  <si>
    <t>中央下达资金面积（亩）</t>
    <phoneticPr fontId="1" type="noConversion"/>
  </si>
  <si>
    <t>省下达资金面积（亩）</t>
    <phoneticPr fontId="1" type="noConversion"/>
  </si>
  <si>
    <t>一般区域面积（亩）</t>
    <phoneticPr fontId="1" type="noConversion"/>
  </si>
  <si>
    <t>特殊区域面积（亩）</t>
    <phoneticPr fontId="1" type="noConversion"/>
  </si>
  <si>
    <t>补偿标准（元）</t>
    <phoneticPr fontId="1" type="noConversion"/>
  </si>
  <si>
    <t>一般区域补偿资金（元）</t>
    <phoneticPr fontId="1" type="noConversion"/>
  </si>
  <si>
    <t>特殊区域补偿资金（增量）（元）</t>
    <phoneticPr fontId="1" type="noConversion"/>
  </si>
  <si>
    <t>说明：1.特殊区域指白水带市级森林公园。2. 一般区域为除特殊区域外的国家级、省级生态公益林。3.依据《广东省省级生态公益林效益补偿资金管理办法》，区域补偿资金管护经费是按17%区分配，2.5%省统筹，0.5%市统筹，实际下达资金为区分配的17%。各单位实际资金计算公式：资金*占比/17%。4.因市统计面积最小单位为百亩，所以下达面积与实际面积不符。5.为发放资金，以补偿资金不变，按数据面积进行发放。6.因2020年9月起我区未办理林地征用手续，因此面积统计时间为:2021年1月20日,数据为广东省森林资源信息系统导出数据。7.一般区域补偿金额按实际亩数/5982.59*损失性补偿金额总数，特殊区域补偿金额按实际亩数/1500.01*损失性补偿金额总数。8.由于中央、省下达资金面积不统一，无法按省、市资金面积分解发放，经与市自然资源局沟通，按资金总额发放。</t>
    <phoneticPr fontId="1" type="noConversion"/>
  </si>
  <si>
    <t>下达文件：江海财综〔2021〕8号《关于提前下达2021年中央林业改革发展资金的通知》
                    江海财综〔2021〕13号《关于提前下达省级以上生态公益林效益补偿资金的通知》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</si>
</sst>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_GB2312"/>
      <family val="3"/>
      <charset val="134"/>
    </font>
    <font>
      <b/>
      <sz val="14"/>
      <name val="仿宋_GB2312"/>
      <family val="3"/>
      <charset val="134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  <charset val="134"/>
    </font>
    <font>
      <sz val="12"/>
      <name val="宋体"/>
      <family val="3"/>
      <charset val="134"/>
    </font>
    <font>
      <b/>
      <sz val="12"/>
      <color rgb="FF000000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28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6"/>
      <color rgb="FF000000"/>
      <name val="仿宋_GB2312"/>
      <family val="3"/>
      <charset val="134"/>
    </font>
    <font>
      <sz val="14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76" fontId="10" fillId="0" borderId="1" xfId="0" applyNumberFormat="1" applyFont="1" applyBorder="1" applyAlignment="1">
      <alignment horizontal="center" vertical="top" wrapText="1"/>
    </xf>
    <xf numFmtId="176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top" wrapText="1"/>
    </xf>
    <xf numFmtId="176" fontId="16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17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tabSelected="1" zoomScale="70" zoomScaleNormal="70" workbookViewId="0">
      <selection activeCell="A2" sqref="A2:AA2"/>
    </sheetView>
  </sheetViews>
  <sheetFormatPr defaultRowHeight="13.5" x14ac:dyDescent="0.15"/>
  <cols>
    <col min="1" max="1" width="6.75" style="2" customWidth="1"/>
    <col min="2" max="2" width="15.5" style="2" customWidth="1"/>
    <col min="3" max="3" width="10.625" style="2" customWidth="1"/>
    <col min="4" max="4" width="9.75" style="2" bestFit="1" customWidth="1"/>
    <col min="5" max="5" width="14.125" style="2" customWidth="1"/>
    <col min="6" max="6" width="10.25" style="2" customWidth="1"/>
    <col min="7" max="7" width="17.5" style="2" customWidth="1"/>
    <col min="8" max="8" width="11.875" style="2" customWidth="1"/>
    <col min="9" max="9" width="14" style="2" bestFit="1" customWidth="1"/>
    <col min="10" max="10" width="15.5" style="2" bestFit="1" customWidth="1"/>
    <col min="11" max="11" width="14" style="2" bestFit="1" customWidth="1"/>
    <col min="12" max="12" width="8.75" style="2" bestFit="1" customWidth="1"/>
    <col min="13" max="16" width="8.375" style="2" bestFit="1" customWidth="1"/>
    <col min="17" max="18" width="12.5" style="2" bestFit="1" customWidth="1"/>
    <col min="19" max="19" width="13.75" style="2" customWidth="1"/>
    <col min="20" max="20" width="15.125" style="2" customWidth="1"/>
    <col min="21" max="21" width="13.125" style="2" bestFit="1" customWidth="1"/>
    <col min="22" max="26" width="11.625" style="2" bestFit="1" customWidth="1"/>
    <col min="27" max="27" width="11.25" style="2" customWidth="1"/>
    <col min="28" max="16384" width="9" style="2"/>
  </cols>
  <sheetData>
    <row r="1" spans="1:27" ht="36.75" x14ac:dyDescent="0.15">
      <c r="A1" s="17" t="s">
        <v>33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45.75" customHeight="1" x14ac:dyDescent="0.15">
      <c r="A2" s="41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</row>
    <row r="3" spans="1:27" ht="18.75" customHeight="1" x14ac:dyDescent="0.15">
      <c r="A3" s="44" t="s">
        <v>0</v>
      </c>
      <c r="B3" s="45"/>
      <c r="C3" s="36" t="s">
        <v>35</v>
      </c>
      <c r="D3" s="36" t="s">
        <v>36</v>
      </c>
      <c r="E3" s="28" t="s">
        <v>1</v>
      </c>
      <c r="F3" s="28"/>
      <c r="G3" s="28" t="s">
        <v>39</v>
      </c>
      <c r="H3" s="28"/>
      <c r="I3" s="28" t="s">
        <v>2</v>
      </c>
      <c r="J3" s="28" t="s">
        <v>40</v>
      </c>
      <c r="K3" s="28"/>
      <c r="L3" s="28"/>
      <c r="M3" s="28"/>
      <c r="N3" s="28"/>
      <c r="O3" s="28"/>
      <c r="P3" s="28"/>
      <c r="Q3" s="28"/>
      <c r="R3" s="28"/>
      <c r="S3" s="29" t="s">
        <v>41</v>
      </c>
      <c r="T3" s="29"/>
      <c r="U3" s="29"/>
      <c r="V3" s="29"/>
      <c r="W3" s="29"/>
      <c r="X3" s="29"/>
      <c r="Y3" s="29"/>
      <c r="Z3" s="29"/>
      <c r="AA3" s="29"/>
    </row>
    <row r="4" spans="1:27" ht="18.75" customHeight="1" x14ac:dyDescent="0.15">
      <c r="A4" s="46"/>
      <c r="B4" s="47"/>
      <c r="C4" s="37"/>
      <c r="D4" s="37"/>
      <c r="E4" s="28" t="s">
        <v>37</v>
      </c>
      <c r="F4" s="28" t="s">
        <v>38</v>
      </c>
      <c r="G4" s="28" t="s">
        <v>3</v>
      </c>
      <c r="H4" s="28" t="s">
        <v>4</v>
      </c>
      <c r="I4" s="28"/>
      <c r="J4" s="28" t="s">
        <v>5</v>
      </c>
      <c r="K4" s="28" t="s">
        <v>6</v>
      </c>
      <c r="L4" s="28" t="s">
        <v>7</v>
      </c>
      <c r="M4" s="28"/>
      <c r="N4" s="28"/>
      <c r="O4" s="28"/>
      <c r="P4" s="28"/>
      <c r="Q4" s="28"/>
      <c r="R4" s="28"/>
      <c r="S4" s="29" t="s">
        <v>34</v>
      </c>
      <c r="T4" s="29" t="s">
        <v>6</v>
      </c>
      <c r="U4" s="29" t="s">
        <v>7</v>
      </c>
      <c r="V4" s="29"/>
      <c r="W4" s="29"/>
      <c r="X4" s="29"/>
      <c r="Y4" s="29"/>
      <c r="Z4" s="29"/>
      <c r="AA4" s="29"/>
    </row>
    <row r="5" spans="1:27" ht="18.75" customHeight="1" x14ac:dyDescent="0.15">
      <c r="A5" s="46"/>
      <c r="B5" s="47"/>
      <c r="C5" s="37"/>
      <c r="D5" s="3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  <c r="T5" s="29"/>
      <c r="U5" s="29"/>
      <c r="V5" s="29"/>
      <c r="W5" s="29"/>
      <c r="X5" s="29"/>
      <c r="Y5" s="29"/>
      <c r="Z5" s="29"/>
      <c r="AA5" s="29"/>
    </row>
    <row r="6" spans="1:27" ht="28.5" x14ac:dyDescent="0.15">
      <c r="A6" s="48"/>
      <c r="B6" s="49"/>
      <c r="C6" s="38"/>
      <c r="D6" s="38"/>
      <c r="E6" s="28"/>
      <c r="F6" s="28"/>
      <c r="G6" s="28"/>
      <c r="H6" s="28"/>
      <c r="I6" s="28"/>
      <c r="J6" s="28"/>
      <c r="K6" s="28"/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29"/>
      <c r="T6" s="29"/>
      <c r="U6" s="1" t="s">
        <v>8</v>
      </c>
      <c r="V6" s="1" t="s">
        <v>9</v>
      </c>
      <c r="W6" s="1" t="s">
        <v>10</v>
      </c>
      <c r="X6" s="1" t="s">
        <v>11</v>
      </c>
      <c r="Y6" s="1" t="s">
        <v>12</v>
      </c>
      <c r="Z6" s="1" t="s">
        <v>13</v>
      </c>
      <c r="AA6" s="1" t="s">
        <v>14</v>
      </c>
    </row>
    <row r="7" spans="1:27" ht="18.75" x14ac:dyDescent="0.15">
      <c r="A7" s="32" t="s">
        <v>15</v>
      </c>
      <c r="B7" s="33"/>
      <c r="C7" s="39">
        <v>7300</v>
      </c>
      <c r="D7" s="39">
        <v>7500</v>
      </c>
      <c r="E7" s="39">
        <v>6000</v>
      </c>
      <c r="F7" s="51">
        <v>1500</v>
      </c>
      <c r="G7" s="39">
        <v>36</v>
      </c>
      <c r="H7" s="39">
        <v>10.9</v>
      </c>
      <c r="I7" s="39">
        <v>277800</v>
      </c>
      <c r="J7" s="39">
        <v>261900</v>
      </c>
      <c r="K7" s="39">
        <v>216000</v>
      </c>
      <c r="L7" s="50">
        <v>45900</v>
      </c>
      <c r="M7" s="50"/>
      <c r="N7" s="50"/>
      <c r="O7" s="50"/>
      <c r="P7" s="50"/>
      <c r="Q7" s="50"/>
      <c r="R7" s="50"/>
      <c r="S7" s="39">
        <v>15900</v>
      </c>
      <c r="T7" s="39">
        <v>13100</v>
      </c>
      <c r="U7" s="50">
        <v>2800</v>
      </c>
      <c r="V7" s="50"/>
      <c r="W7" s="50"/>
      <c r="X7" s="50"/>
      <c r="Y7" s="50"/>
      <c r="Z7" s="50"/>
      <c r="AA7" s="50"/>
    </row>
    <row r="8" spans="1:27" ht="18.75" x14ac:dyDescent="0.15">
      <c r="A8" s="34"/>
      <c r="B8" s="35"/>
      <c r="C8" s="40"/>
      <c r="D8" s="40"/>
      <c r="E8" s="40"/>
      <c r="F8" s="52"/>
      <c r="G8" s="40"/>
      <c r="H8" s="40"/>
      <c r="I8" s="40"/>
      <c r="J8" s="40"/>
      <c r="K8" s="40"/>
      <c r="L8" s="10">
        <f>45900/17*10</f>
        <v>27000</v>
      </c>
      <c r="M8" s="10">
        <f>45900/17*1</f>
        <v>2700</v>
      </c>
      <c r="N8" s="10">
        <f t="shared" ref="N8:P9" si="0">45900/17*1</f>
        <v>2700</v>
      </c>
      <c r="O8" s="10">
        <f t="shared" si="0"/>
        <v>2700</v>
      </c>
      <c r="P8" s="10">
        <f t="shared" si="0"/>
        <v>2700</v>
      </c>
      <c r="Q8" s="10">
        <f>45900/17*1.5</f>
        <v>4050</v>
      </c>
      <c r="R8" s="10">
        <f>45900/17*1.5</f>
        <v>4050</v>
      </c>
      <c r="S8" s="40"/>
      <c r="T8" s="40"/>
      <c r="U8" s="11">
        <f>2800/17*10</f>
        <v>1647.0588235294119</v>
      </c>
      <c r="V8" s="11">
        <f>2800/17*1</f>
        <v>164.70588235294119</v>
      </c>
      <c r="W8" s="11">
        <f t="shared" ref="W8:Y9" si="1">2800/17*1</f>
        <v>164.70588235294119</v>
      </c>
      <c r="X8" s="11">
        <f t="shared" si="1"/>
        <v>164.70588235294119</v>
      </c>
      <c r="Y8" s="11">
        <f t="shared" si="1"/>
        <v>164.70588235294119</v>
      </c>
      <c r="Z8" s="12">
        <f>2800/17*1.5</f>
        <v>247.05882352941177</v>
      </c>
      <c r="AA8" s="12">
        <f>2800/17*1.5</f>
        <v>247.05882352941177</v>
      </c>
    </row>
    <row r="9" spans="1:27" ht="33.75" customHeight="1" x14ac:dyDescent="0.15">
      <c r="A9" s="30" t="s">
        <v>16</v>
      </c>
      <c r="B9" s="31"/>
      <c r="C9" s="13"/>
      <c r="D9" s="6"/>
      <c r="E9" s="6"/>
      <c r="F9" s="6"/>
      <c r="G9" s="6"/>
      <c r="H9" s="6"/>
      <c r="I9" s="7">
        <f>J9+S9</f>
        <v>40105.882352941175</v>
      </c>
      <c r="J9" s="6">
        <f>L9+M9+N9+O9+P9</f>
        <v>37800</v>
      </c>
      <c r="K9" s="6"/>
      <c r="L9" s="6">
        <f>45900/17*10</f>
        <v>27000</v>
      </c>
      <c r="M9" s="6">
        <f>45900/17*1</f>
        <v>2700</v>
      </c>
      <c r="N9" s="6">
        <f t="shared" si="0"/>
        <v>2700</v>
      </c>
      <c r="O9" s="6">
        <f t="shared" si="0"/>
        <v>2700</v>
      </c>
      <c r="P9" s="6">
        <f t="shared" si="0"/>
        <v>2700</v>
      </c>
      <c r="Q9" s="6"/>
      <c r="R9" s="6"/>
      <c r="S9" s="7">
        <f>U9+V9+W9+X9+Y9</f>
        <v>2305.8823529411766</v>
      </c>
      <c r="T9" s="6"/>
      <c r="U9" s="4">
        <f>2800/17*10</f>
        <v>1647.0588235294119</v>
      </c>
      <c r="V9" s="4">
        <f>2800/17*1</f>
        <v>164.70588235294119</v>
      </c>
      <c r="W9" s="4">
        <f t="shared" si="1"/>
        <v>164.70588235294119</v>
      </c>
      <c r="X9" s="4">
        <f t="shared" si="1"/>
        <v>164.70588235294119</v>
      </c>
      <c r="Y9" s="4">
        <f t="shared" si="1"/>
        <v>164.70588235294119</v>
      </c>
      <c r="Z9" s="7"/>
      <c r="AA9" s="7"/>
    </row>
    <row r="10" spans="1:27" ht="37.5" customHeight="1" x14ac:dyDescent="0.15">
      <c r="A10" s="30" t="s">
        <v>17</v>
      </c>
      <c r="B10" s="31"/>
      <c r="C10" s="13"/>
      <c r="D10" s="6">
        <v>5882.85</v>
      </c>
      <c r="E10" s="6">
        <v>4383.66</v>
      </c>
      <c r="F10" s="6">
        <v>1499.19</v>
      </c>
      <c r="G10" s="6"/>
      <c r="H10" s="6"/>
      <c r="I10" s="7">
        <f>J10+S10</f>
        <v>3214.5</v>
      </c>
      <c r="J10" s="6">
        <v>2967.58</v>
      </c>
      <c r="K10" s="6"/>
      <c r="L10" s="6"/>
      <c r="M10" s="6"/>
      <c r="N10" s="6"/>
      <c r="O10" s="6"/>
      <c r="P10" s="6"/>
      <c r="Q10" s="7">
        <f>4050*E10/5982.59</f>
        <v>2967.5814321222078</v>
      </c>
      <c r="R10" s="6"/>
      <c r="S10" s="6">
        <v>246.92</v>
      </c>
      <c r="T10" s="6"/>
      <c r="U10" s="6"/>
      <c r="V10" s="6"/>
      <c r="W10" s="6"/>
      <c r="X10" s="6"/>
      <c r="Y10" s="6"/>
      <c r="Z10" s="4">
        <f>247.06*F10/1500.01</f>
        <v>246.92494143372377</v>
      </c>
      <c r="AA10" s="6"/>
    </row>
    <row r="11" spans="1:27" ht="37.5" customHeight="1" x14ac:dyDescent="0.15">
      <c r="A11" s="30" t="s">
        <v>18</v>
      </c>
      <c r="B11" s="31"/>
      <c r="C11" s="13"/>
      <c r="D11" s="6">
        <v>1599.75</v>
      </c>
      <c r="E11" s="6">
        <v>1598.93</v>
      </c>
      <c r="F11" s="6">
        <v>0.82</v>
      </c>
      <c r="G11" s="6"/>
      <c r="H11" s="6"/>
      <c r="I11" s="7">
        <f t="shared" ref="I11:I25" si="2">J11+S11</f>
        <v>1082.5600000000002</v>
      </c>
      <c r="J11" s="6">
        <v>1082.42</v>
      </c>
      <c r="K11" s="6"/>
      <c r="L11" s="6"/>
      <c r="M11" s="6"/>
      <c r="N11" s="6"/>
      <c r="O11" s="6"/>
      <c r="P11" s="6"/>
      <c r="Q11" s="7">
        <f>4050*E11/5982.59</f>
        <v>1082.4185678777919</v>
      </c>
      <c r="R11" s="6"/>
      <c r="S11" s="6">
        <v>0.14000000000000001</v>
      </c>
      <c r="T11" s="6"/>
      <c r="U11" s="6"/>
      <c r="V11" s="6"/>
      <c r="W11" s="6"/>
      <c r="X11" s="6"/>
      <c r="Y11" s="6"/>
      <c r="Z11" s="4">
        <f>247.06*F11/1500.01</f>
        <v>0.13505856627622481</v>
      </c>
      <c r="AA11" s="6"/>
    </row>
    <row r="12" spans="1:27" ht="20.25" x14ac:dyDescent="0.15">
      <c r="A12" s="16" t="s">
        <v>18</v>
      </c>
      <c r="B12" s="8" t="s">
        <v>30</v>
      </c>
      <c r="C12" s="14">
        <v>1243.5</v>
      </c>
      <c r="D12" s="6">
        <v>1356</v>
      </c>
      <c r="E12" s="6">
        <v>1355.18</v>
      </c>
      <c r="F12" s="6">
        <v>0.82</v>
      </c>
      <c r="G12" s="5">
        <v>36</v>
      </c>
      <c r="H12" s="5">
        <v>10.9</v>
      </c>
      <c r="I12" s="7">
        <f t="shared" si="2"/>
        <v>49853.158922071285</v>
      </c>
      <c r="J12" s="7">
        <f>K12+R12</f>
        <v>49845.862577913576</v>
      </c>
      <c r="K12" s="7">
        <f>216000*E12/5982.59</f>
        <v>48928.454064209647</v>
      </c>
      <c r="L12" s="6"/>
      <c r="M12" s="6"/>
      <c r="N12" s="6"/>
      <c r="O12" s="6"/>
      <c r="P12" s="6"/>
      <c r="Q12" s="6"/>
      <c r="R12" s="7">
        <f>4050*E12/5982.59</f>
        <v>917.40851370393091</v>
      </c>
      <c r="S12" s="7">
        <f>T12+AA12</f>
        <v>7.2963441577056152</v>
      </c>
      <c r="T12" s="7">
        <f>13100*F12/1500.01</f>
        <v>7.1612855914293903</v>
      </c>
      <c r="U12" s="6"/>
      <c r="V12" s="6"/>
      <c r="W12" s="6"/>
      <c r="X12" s="6"/>
      <c r="Y12" s="6"/>
      <c r="Z12" s="6"/>
      <c r="AA12" s="7">
        <f>247.06*F12/1500.01</f>
        <v>0.13505856627622481</v>
      </c>
    </row>
    <row r="13" spans="1:27" ht="20.25" x14ac:dyDescent="0.15">
      <c r="A13" s="15"/>
      <c r="B13" s="8" t="s">
        <v>31</v>
      </c>
      <c r="C13" s="14">
        <v>241.95</v>
      </c>
      <c r="D13" s="6">
        <v>241.95</v>
      </c>
      <c r="E13" s="6">
        <v>241.95</v>
      </c>
      <c r="F13" s="6"/>
      <c r="G13" s="5">
        <v>36</v>
      </c>
      <c r="H13" s="5">
        <v>10.9</v>
      </c>
      <c r="I13" s="7">
        <f t="shared" si="2"/>
        <v>8899.3391658128003</v>
      </c>
      <c r="J13" s="7">
        <f t="shared" ref="J13:J25" si="3">K13+R13</f>
        <v>8899.3391658128003</v>
      </c>
      <c r="K13" s="7">
        <f t="shared" ref="K13:K25" si="4">216000*E13/5982.59</f>
        <v>8735.5476474236075</v>
      </c>
      <c r="L13" s="6"/>
      <c r="M13" s="6"/>
      <c r="N13" s="6"/>
      <c r="O13" s="6"/>
      <c r="P13" s="6"/>
      <c r="Q13" s="6"/>
      <c r="R13" s="7">
        <f t="shared" ref="R13:R25" si="5">4050*E13/5982.59</f>
        <v>163.79151838919265</v>
      </c>
      <c r="S13" s="7"/>
      <c r="T13" s="7"/>
      <c r="U13" s="6"/>
      <c r="V13" s="6"/>
      <c r="W13" s="6"/>
      <c r="X13" s="6"/>
      <c r="Y13" s="6"/>
      <c r="Z13" s="6"/>
      <c r="AA13" s="7"/>
    </row>
    <row r="14" spans="1:27" ht="20.25" x14ac:dyDescent="0.15">
      <c r="A14" s="15"/>
      <c r="B14" s="8" t="s">
        <v>32</v>
      </c>
      <c r="C14" s="14">
        <v>1.8</v>
      </c>
      <c r="D14" s="6">
        <v>1.7999999999999998</v>
      </c>
      <c r="E14" s="6">
        <v>1.7999999999999998</v>
      </c>
      <c r="F14" s="6"/>
      <c r="G14" s="5">
        <v>36</v>
      </c>
      <c r="H14" s="5">
        <v>10.9</v>
      </c>
      <c r="I14" s="7">
        <f t="shared" si="2"/>
        <v>66.207110966989205</v>
      </c>
      <c r="J14" s="7">
        <f t="shared" si="3"/>
        <v>66.207110966989205</v>
      </c>
      <c r="K14" s="7">
        <f t="shared" si="4"/>
        <v>64.988575182320687</v>
      </c>
      <c r="L14" s="6"/>
      <c r="M14" s="6"/>
      <c r="N14" s="6"/>
      <c r="O14" s="6"/>
      <c r="P14" s="6"/>
      <c r="Q14" s="6"/>
      <c r="R14" s="7">
        <f t="shared" si="5"/>
        <v>1.218535784668513</v>
      </c>
      <c r="S14" s="7"/>
      <c r="T14" s="7"/>
      <c r="U14" s="6"/>
      <c r="V14" s="6"/>
      <c r="W14" s="6"/>
      <c r="X14" s="6"/>
      <c r="Y14" s="6"/>
      <c r="Z14" s="6"/>
      <c r="AA14" s="7"/>
    </row>
    <row r="15" spans="1:27" ht="20.25" x14ac:dyDescent="0.15">
      <c r="A15" s="15" t="s">
        <v>17</v>
      </c>
      <c r="B15" s="9" t="s">
        <v>19</v>
      </c>
      <c r="C15" s="14">
        <v>1709.7</v>
      </c>
      <c r="D15" s="6">
        <v>1709.7</v>
      </c>
      <c r="E15" s="6">
        <v>1709.7</v>
      </c>
      <c r="F15" s="6"/>
      <c r="G15" s="5">
        <v>36</v>
      </c>
      <c r="H15" s="5">
        <v>10.9</v>
      </c>
      <c r="I15" s="7">
        <f t="shared" si="2"/>
        <v>62885.72090014525</v>
      </c>
      <c r="J15" s="7">
        <f t="shared" si="3"/>
        <v>62885.72090014525</v>
      </c>
      <c r="K15" s="7">
        <f t="shared" si="4"/>
        <v>61728.314994007611</v>
      </c>
      <c r="L15" s="6"/>
      <c r="M15" s="6"/>
      <c r="N15" s="6"/>
      <c r="O15" s="6"/>
      <c r="P15" s="6"/>
      <c r="Q15" s="6"/>
      <c r="R15" s="7">
        <f t="shared" si="5"/>
        <v>1157.4059061376427</v>
      </c>
      <c r="S15" s="7"/>
      <c r="T15" s="7"/>
      <c r="U15" s="6"/>
      <c r="V15" s="6"/>
      <c r="W15" s="6"/>
      <c r="X15" s="6"/>
      <c r="Y15" s="6"/>
      <c r="Z15" s="6"/>
      <c r="AA15" s="7"/>
    </row>
    <row r="16" spans="1:27" ht="20.25" x14ac:dyDescent="0.15">
      <c r="A16" s="15"/>
      <c r="B16" s="9" t="s">
        <v>20</v>
      </c>
      <c r="C16" s="14">
        <v>1500</v>
      </c>
      <c r="D16" s="6">
        <v>1529.1</v>
      </c>
      <c r="E16" s="6">
        <v>640.04999999999995</v>
      </c>
      <c r="F16" s="6">
        <v>889.05</v>
      </c>
      <c r="G16" s="5">
        <v>36</v>
      </c>
      <c r="H16" s="5">
        <v>10.9</v>
      </c>
      <c r="I16" s="7">
        <f t="shared" si="2"/>
        <v>31452.894931680421</v>
      </c>
      <c r="J16" s="7">
        <f t="shared" si="3"/>
        <v>23542.145208011912</v>
      </c>
      <c r="K16" s="7">
        <f t="shared" si="4"/>
        <v>23108.854191913535</v>
      </c>
      <c r="L16" s="6"/>
      <c r="M16" s="6"/>
      <c r="N16" s="6"/>
      <c r="O16" s="6"/>
      <c r="P16" s="6"/>
      <c r="Q16" s="6"/>
      <c r="R16" s="7">
        <f t="shared" si="5"/>
        <v>433.2910160983788</v>
      </c>
      <c r="S16" s="7">
        <f t="shared" ref="S16:S18" si="6">T16+AA16</f>
        <v>7910.7497236685085</v>
      </c>
      <c r="T16" s="7">
        <f t="shared" ref="T16:T18" si="7">13100*F16/1500.01</f>
        <v>7764.318237878414</v>
      </c>
      <c r="U16" s="6"/>
      <c r="V16" s="6"/>
      <c r="W16" s="6"/>
      <c r="X16" s="6"/>
      <c r="Y16" s="6"/>
      <c r="Z16" s="6"/>
      <c r="AA16" s="7">
        <f t="shared" ref="AA16:AA18" si="8">247.06*F16/1500.01</f>
        <v>146.43148579009474</v>
      </c>
    </row>
    <row r="17" spans="1:27" ht="20.25" x14ac:dyDescent="0.15">
      <c r="A17" s="15"/>
      <c r="B17" s="9" t="s">
        <v>21</v>
      </c>
      <c r="C17" s="14">
        <v>478.05</v>
      </c>
      <c r="D17" s="6">
        <v>480.45000000000005</v>
      </c>
      <c r="E17" s="6">
        <v>52.440000000000055</v>
      </c>
      <c r="F17" s="6">
        <v>428.01</v>
      </c>
      <c r="G17" s="5">
        <v>36</v>
      </c>
      <c r="H17" s="5">
        <v>10.9</v>
      </c>
      <c r="I17" s="7">
        <f t="shared" si="2"/>
        <v>5737.2585437402149</v>
      </c>
      <c r="J17" s="7">
        <f t="shared" si="3"/>
        <v>1928.8338328382877</v>
      </c>
      <c r="K17" s="7">
        <f t="shared" si="4"/>
        <v>1893.3338236449449</v>
      </c>
      <c r="L17" s="6"/>
      <c r="M17" s="6"/>
      <c r="N17" s="6"/>
      <c r="O17" s="6"/>
      <c r="P17" s="6"/>
      <c r="Q17" s="6"/>
      <c r="R17" s="7">
        <f t="shared" si="5"/>
        <v>35.50000919334272</v>
      </c>
      <c r="S17" s="7">
        <f t="shared" si="6"/>
        <v>3808.4247109019275</v>
      </c>
      <c r="T17" s="7">
        <f t="shared" si="7"/>
        <v>3737.9290804727971</v>
      </c>
      <c r="U17" s="6"/>
      <c r="V17" s="6"/>
      <c r="W17" s="6"/>
      <c r="X17" s="6"/>
      <c r="Y17" s="6"/>
      <c r="Z17" s="6"/>
      <c r="AA17" s="7">
        <f t="shared" si="8"/>
        <v>70.495630429130472</v>
      </c>
    </row>
    <row r="18" spans="1:27" ht="20.25" x14ac:dyDescent="0.15">
      <c r="A18" s="15"/>
      <c r="B18" s="9" t="s">
        <v>22</v>
      </c>
      <c r="C18" s="14">
        <v>520.04999999999995</v>
      </c>
      <c r="D18" s="6">
        <v>529.5</v>
      </c>
      <c r="E18" s="6">
        <v>347.37</v>
      </c>
      <c r="F18" s="6">
        <v>182.13</v>
      </c>
      <c r="G18" s="5">
        <v>36</v>
      </c>
      <c r="H18" s="5">
        <v>10.9</v>
      </c>
      <c r="I18" s="7">
        <f t="shared" si="2"/>
        <v>14397.458186051328</v>
      </c>
      <c r="J18" s="7">
        <f t="shared" si="3"/>
        <v>12776.868964779469</v>
      </c>
      <c r="K18" s="7">
        <f t="shared" si="4"/>
        <v>12541.71186726819</v>
      </c>
      <c r="L18" s="6"/>
      <c r="M18" s="6"/>
      <c r="N18" s="6"/>
      <c r="O18" s="6"/>
      <c r="P18" s="6"/>
      <c r="Q18" s="6"/>
      <c r="R18" s="7">
        <f t="shared" si="5"/>
        <v>235.15709751127855</v>
      </c>
      <c r="S18" s="7">
        <f t="shared" si="6"/>
        <v>1620.5892212718582</v>
      </c>
      <c r="T18" s="7">
        <f t="shared" si="7"/>
        <v>1590.5913960573596</v>
      </c>
      <c r="U18" s="6"/>
      <c r="V18" s="6"/>
      <c r="W18" s="6"/>
      <c r="X18" s="6"/>
      <c r="Y18" s="6"/>
      <c r="Z18" s="6"/>
      <c r="AA18" s="7">
        <f t="shared" si="8"/>
        <v>29.997825214498569</v>
      </c>
    </row>
    <row r="19" spans="1:27" ht="20.25" x14ac:dyDescent="0.15">
      <c r="A19" s="15"/>
      <c r="B19" s="9" t="s">
        <v>23</v>
      </c>
      <c r="C19" s="14">
        <v>264.3</v>
      </c>
      <c r="D19" s="6">
        <v>308.7</v>
      </c>
      <c r="E19" s="6">
        <v>308.7</v>
      </c>
      <c r="F19" s="6"/>
      <c r="G19" s="5">
        <v>36</v>
      </c>
      <c r="H19" s="5">
        <v>10.9</v>
      </c>
      <c r="I19" s="7">
        <f t="shared" si="2"/>
        <v>11354.51953083865</v>
      </c>
      <c r="J19" s="7">
        <f t="shared" si="3"/>
        <v>11354.51953083865</v>
      </c>
      <c r="K19" s="7">
        <f t="shared" si="4"/>
        <v>11145.540643767999</v>
      </c>
      <c r="L19" s="6"/>
      <c r="M19" s="6"/>
      <c r="N19" s="6"/>
      <c r="O19" s="6"/>
      <c r="P19" s="6"/>
      <c r="Q19" s="6"/>
      <c r="R19" s="7">
        <f t="shared" si="5"/>
        <v>208.97888707064999</v>
      </c>
      <c r="S19" s="7"/>
      <c r="T19" s="7"/>
      <c r="U19" s="6"/>
      <c r="V19" s="6"/>
      <c r="W19" s="6"/>
      <c r="X19" s="6"/>
      <c r="Y19" s="6"/>
      <c r="Z19" s="6"/>
      <c r="AA19" s="7"/>
    </row>
    <row r="20" spans="1:27" ht="20.25" x14ac:dyDescent="0.15">
      <c r="A20" s="15"/>
      <c r="B20" s="9" t="s">
        <v>24</v>
      </c>
      <c r="C20" s="14">
        <v>293.10000000000002</v>
      </c>
      <c r="D20" s="6">
        <v>293.09999999999997</v>
      </c>
      <c r="E20" s="6">
        <v>293.09999999999997</v>
      </c>
      <c r="F20" s="6"/>
      <c r="G20" s="5">
        <v>36</v>
      </c>
      <c r="H20" s="5">
        <v>10.9</v>
      </c>
      <c r="I20" s="7">
        <f t="shared" si="2"/>
        <v>10780.724569124743</v>
      </c>
      <c r="J20" s="7">
        <f t="shared" si="3"/>
        <v>10780.724569124743</v>
      </c>
      <c r="K20" s="7">
        <f t="shared" si="4"/>
        <v>10582.30632552122</v>
      </c>
      <c r="L20" s="6"/>
      <c r="M20" s="6"/>
      <c r="N20" s="6"/>
      <c r="O20" s="6"/>
      <c r="P20" s="6"/>
      <c r="Q20" s="6"/>
      <c r="R20" s="7">
        <f t="shared" si="5"/>
        <v>198.41824360352285</v>
      </c>
      <c r="S20" s="7"/>
      <c r="T20" s="7"/>
      <c r="U20" s="6"/>
      <c r="V20" s="6"/>
      <c r="W20" s="6"/>
      <c r="X20" s="6"/>
      <c r="Y20" s="6"/>
      <c r="Z20" s="6"/>
      <c r="AA20" s="7"/>
    </row>
    <row r="21" spans="1:27" ht="20.25" x14ac:dyDescent="0.15">
      <c r="A21" s="15"/>
      <c r="B21" s="9" t="s">
        <v>25</v>
      </c>
      <c r="C21" s="14">
        <v>680.85</v>
      </c>
      <c r="D21" s="6">
        <v>721.95</v>
      </c>
      <c r="E21" s="6">
        <v>721.95</v>
      </c>
      <c r="F21" s="6"/>
      <c r="G21" s="5">
        <v>36</v>
      </c>
      <c r="H21" s="5">
        <v>10.9</v>
      </c>
      <c r="I21" s="7">
        <f t="shared" si="2"/>
        <v>26554.568757009922</v>
      </c>
      <c r="J21" s="7">
        <f t="shared" si="3"/>
        <v>26554.568757009922</v>
      </c>
      <c r="K21" s="7">
        <f t="shared" si="4"/>
        <v>26065.834362709127</v>
      </c>
      <c r="L21" s="6"/>
      <c r="M21" s="6"/>
      <c r="N21" s="6"/>
      <c r="O21" s="6"/>
      <c r="P21" s="6"/>
      <c r="Q21" s="6"/>
      <c r="R21" s="7">
        <f t="shared" si="5"/>
        <v>488.73439430079611</v>
      </c>
      <c r="S21" s="7"/>
      <c r="T21" s="7"/>
      <c r="U21" s="6"/>
      <c r="V21" s="6"/>
      <c r="W21" s="6"/>
      <c r="X21" s="6"/>
      <c r="Y21" s="6"/>
      <c r="Z21" s="6"/>
      <c r="AA21" s="7"/>
    </row>
    <row r="22" spans="1:27" ht="20.25" x14ac:dyDescent="0.15">
      <c r="A22" s="15"/>
      <c r="B22" s="9" t="s">
        <v>26</v>
      </c>
      <c r="C22" s="14">
        <v>52.65</v>
      </c>
      <c r="D22" s="6">
        <v>52.65</v>
      </c>
      <c r="E22" s="6">
        <v>52.65</v>
      </c>
      <c r="F22" s="6"/>
      <c r="G22" s="5">
        <v>36</v>
      </c>
      <c r="H22" s="5">
        <v>10.9</v>
      </c>
      <c r="I22" s="7">
        <f t="shared" si="2"/>
        <v>1936.5579957844343</v>
      </c>
      <c r="J22" s="7">
        <f t="shared" si="3"/>
        <v>1936.5579957844343</v>
      </c>
      <c r="K22" s="7">
        <f t="shared" si="4"/>
        <v>1900.9158240828804</v>
      </c>
      <c r="L22" s="6"/>
      <c r="M22" s="6"/>
      <c r="N22" s="6"/>
      <c r="O22" s="6"/>
      <c r="P22" s="6"/>
      <c r="Q22" s="6"/>
      <c r="R22" s="7">
        <f t="shared" si="5"/>
        <v>35.642171701554005</v>
      </c>
      <c r="S22" s="7"/>
      <c r="T22" s="7"/>
      <c r="U22" s="6"/>
      <c r="V22" s="6"/>
      <c r="W22" s="6"/>
      <c r="X22" s="6"/>
      <c r="Y22" s="6"/>
      <c r="Z22" s="6"/>
      <c r="AA22" s="7"/>
    </row>
    <row r="23" spans="1:27" ht="20.25" x14ac:dyDescent="0.15">
      <c r="A23" s="15"/>
      <c r="B23" s="9" t="s">
        <v>27</v>
      </c>
      <c r="C23" s="14">
        <v>54.75</v>
      </c>
      <c r="D23" s="6">
        <v>54.75</v>
      </c>
      <c r="E23" s="6">
        <v>54.75</v>
      </c>
      <c r="F23" s="6"/>
      <c r="G23" s="5">
        <v>36</v>
      </c>
      <c r="H23" s="5">
        <v>10.9</v>
      </c>
      <c r="I23" s="7">
        <f t="shared" si="2"/>
        <v>2013.799625245922</v>
      </c>
      <c r="J23" s="7">
        <f t="shared" si="3"/>
        <v>2013.799625245922</v>
      </c>
      <c r="K23" s="7">
        <f t="shared" si="4"/>
        <v>1976.7358284622546</v>
      </c>
      <c r="L23" s="6"/>
      <c r="M23" s="6"/>
      <c r="N23" s="6"/>
      <c r="O23" s="6"/>
      <c r="P23" s="6"/>
      <c r="Q23" s="6"/>
      <c r="R23" s="7">
        <f t="shared" si="5"/>
        <v>37.063796783667271</v>
      </c>
      <c r="S23" s="7"/>
      <c r="T23" s="7"/>
      <c r="U23" s="6"/>
      <c r="V23" s="6"/>
      <c r="W23" s="6"/>
      <c r="X23" s="6"/>
      <c r="Y23" s="6"/>
      <c r="Z23" s="6"/>
      <c r="AA23" s="7"/>
    </row>
    <row r="24" spans="1:27" ht="20.25" x14ac:dyDescent="0.15">
      <c r="A24" s="15"/>
      <c r="B24" s="8" t="s">
        <v>28</v>
      </c>
      <c r="C24" s="14">
        <v>103.2</v>
      </c>
      <c r="D24" s="6">
        <v>103.2</v>
      </c>
      <c r="E24" s="6">
        <v>103.2</v>
      </c>
      <c r="F24" s="6"/>
      <c r="G24" s="5">
        <v>36</v>
      </c>
      <c r="H24" s="5">
        <v>10.9</v>
      </c>
      <c r="I24" s="7">
        <f t="shared" si="2"/>
        <v>3795.8743621073813</v>
      </c>
      <c r="J24" s="7">
        <f t="shared" si="3"/>
        <v>3795.8743621073813</v>
      </c>
      <c r="K24" s="7">
        <f t="shared" si="4"/>
        <v>3726.0116437863867</v>
      </c>
      <c r="L24" s="6"/>
      <c r="M24" s="6"/>
      <c r="N24" s="6"/>
      <c r="O24" s="6"/>
      <c r="P24" s="6"/>
      <c r="Q24" s="6"/>
      <c r="R24" s="7">
        <f t="shared" si="5"/>
        <v>69.862718320994745</v>
      </c>
      <c r="S24" s="7"/>
      <c r="T24" s="7"/>
      <c r="U24" s="6"/>
      <c r="V24" s="6"/>
      <c r="W24" s="6"/>
      <c r="X24" s="6"/>
      <c r="Y24" s="6"/>
      <c r="Z24" s="6"/>
      <c r="AA24" s="7"/>
    </row>
    <row r="25" spans="1:27" ht="20.25" x14ac:dyDescent="0.15">
      <c r="A25" s="15"/>
      <c r="B25" s="8" t="s">
        <v>29</v>
      </c>
      <c r="C25" s="14">
        <v>99.75</v>
      </c>
      <c r="D25" s="6">
        <v>99.75</v>
      </c>
      <c r="E25" s="6">
        <v>99.75</v>
      </c>
      <c r="F25" s="6"/>
      <c r="G25" s="5">
        <v>36</v>
      </c>
      <c r="H25" s="5">
        <v>10.9</v>
      </c>
      <c r="I25" s="7">
        <f t="shared" si="2"/>
        <v>3668.9773994206521</v>
      </c>
      <c r="J25" s="7">
        <f t="shared" si="3"/>
        <v>3668.9773994206521</v>
      </c>
      <c r="K25" s="7">
        <f t="shared" si="4"/>
        <v>3601.4502080202719</v>
      </c>
      <c r="L25" s="6"/>
      <c r="M25" s="6"/>
      <c r="N25" s="6"/>
      <c r="O25" s="6"/>
      <c r="P25" s="6"/>
      <c r="Q25" s="6"/>
      <c r="R25" s="7">
        <f t="shared" si="5"/>
        <v>67.527191400380104</v>
      </c>
      <c r="S25" s="7"/>
      <c r="T25" s="7"/>
      <c r="U25" s="6"/>
      <c r="V25" s="6"/>
      <c r="W25" s="6"/>
      <c r="X25" s="6"/>
      <c r="Y25" s="6"/>
      <c r="Z25" s="6"/>
      <c r="AA25" s="7"/>
    </row>
    <row r="26" spans="1:27" ht="18.75" x14ac:dyDescent="0.15">
      <c r="A26" s="3" t="s">
        <v>15</v>
      </c>
      <c r="B26" s="3"/>
      <c r="C26" s="14">
        <f>SUM(C12:C25)</f>
        <v>7243.6500000000005</v>
      </c>
      <c r="D26" s="6">
        <v>7482.5999999999985</v>
      </c>
      <c r="E26" s="6">
        <v>5982.59</v>
      </c>
      <c r="F26" s="6">
        <v>1500.0100000000002</v>
      </c>
      <c r="G26" s="6"/>
      <c r="H26" s="6"/>
      <c r="I26" s="7">
        <f>SUM(I9:I25)</f>
        <v>277800.00235294114</v>
      </c>
      <c r="J26" s="7">
        <f>SUM(J9:J25)</f>
        <v>261900.00000000003</v>
      </c>
      <c r="K26" s="7">
        <f>SUM(K12:K25)</f>
        <v>216000.00000000006</v>
      </c>
      <c r="L26" s="6">
        <v>27000</v>
      </c>
      <c r="M26" s="6">
        <v>2700</v>
      </c>
      <c r="N26" s="6">
        <v>2700</v>
      </c>
      <c r="O26" s="6">
        <v>2700</v>
      </c>
      <c r="P26" s="6">
        <v>2700</v>
      </c>
      <c r="Q26" s="7">
        <f>SUM(Q10:Q25)</f>
        <v>4050</v>
      </c>
      <c r="R26" s="7">
        <f>SUM(R12:R25)</f>
        <v>4050</v>
      </c>
      <c r="S26" s="7">
        <f>SUM(S9:S25)</f>
        <v>15900.002352941177</v>
      </c>
      <c r="T26" s="7">
        <f>SUM(T12:T25)</f>
        <v>13100</v>
      </c>
      <c r="U26" s="6">
        <v>1647.06</v>
      </c>
      <c r="V26" s="6">
        <v>164.71</v>
      </c>
      <c r="W26" s="6">
        <v>164.71</v>
      </c>
      <c r="X26" s="6">
        <v>164.71</v>
      </c>
      <c r="Y26" s="6">
        <v>164.71</v>
      </c>
      <c r="Z26" s="7">
        <f>SUM(Z10:Z25)</f>
        <v>247.06</v>
      </c>
      <c r="AA26" s="7">
        <f>SUM(AA12:AA25)</f>
        <v>247.06</v>
      </c>
    </row>
    <row r="27" spans="1:27" ht="25.5" customHeight="1" x14ac:dyDescent="0.15">
      <c r="A27" s="19" t="s">
        <v>42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</row>
    <row r="28" spans="1:27" ht="23.25" customHeight="1" x14ac:dyDescent="0.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</row>
    <row r="29" spans="1:27" ht="21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</row>
    <row r="30" spans="1:27" ht="21.75" customHeight="1" x14ac:dyDescent="0.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</row>
  </sheetData>
  <mergeCells count="40">
    <mergeCell ref="A2:AA2"/>
    <mergeCell ref="A9:B9"/>
    <mergeCell ref="A10:B10"/>
    <mergeCell ref="D3:D6"/>
    <mergeCell ref="A3:B6"/>
    <mergeCell ref="U7:AA7"/>
    <mergeCell ref="E4:E6"/>
    <mergeCell ref="E3:F3"/>
    <mergeCell ref="G4:G6"/>
    <mergeCell ref="I3:I6"/>
    <mergeCell ref="S7:S8"/>
    <mergeCell ref="L7:R7"/>
    <mergeCell ref="T7:T8"/>
    <mergeCell ref="F7:F8"/>
    <mergeCell ref="E7:E8"/>
    <mergeCell ref="D7:D8"/>
    <mergeCell ref="A7:B8"/>
    <mergeCell ref="C3:C6"/>
    <mergeCell ref="C7:C8"/>
    <mergeCell ref="K7:K8"/>
    <mergeCell ref="J7:J8"/>
    <mergeCell ref="I7:I8"/>
    <mergeCell ref="H7:H8"/>
    <mergeCell ref="G7:G8"/>
    <mergeCell ref="A15:A25"/>
    <mergeCell ref="A12:A14"/>
    <mergeCell ref="A1:AA1"/>
    <mergeCell ref="A27:AA30"/>
    <mergeCell ref="F4:F6"/>
    <mergeCell ref="H4:H6"/>
    <mergeCell ref="J4:J6"/>
    <mergeCell ref="K4:K6"/>
    <mergeCell ref="L4:R5"/>
    <mergeCell ref="S4:S6"/>
    <mergeCell ref="T4:T6"/>
    <mergeCell ref="U4:AA5"/>
    <mergeCell ref="G3:H3"/>
    <mergeCell ref="J3:R3"/>
    <mergeCell ref="S3:AA3"/>
    <mergeCell ref="A11:B11"/>
  </mergeCells>
  <phoneticPr fontId="1" type="noConversion"/>
  <pageMargins left="0.7" right="0.7" top="0.75" bottom="0.75" header="0.3" footer="0.3"/>
  <pageSetup paperSize="8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2021年国家级、省级生态公益林效益补偿资金分配明细表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司徒惠琳(UE000847)</dc:creator>
  <cp:lastModifiedBy>司徒惠琳(UE000847)</cp:lastModifiedBy>
  <cp:lastPrinted>2021-02-19T03:56:28Z</cp:lastPrinted>
  <dcterms:created xsi:type="dcterms:W3CDTF">2021-01-29T00:51:18Z</dcterms:created>
  <dcterms:modified xsi:type="dcterms:W3CDTF">2021-02-19T03:56:41Z</dcterms:modified>
</cp:coreProperties>
</file>